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3, 2024, 2025\Фінплан 2023\9 міс 2023\"/>
    </mc:Choice>
  </mc:AlternateContent>
  <workbookProtection workbookAlgorithmName="SHA-512" workbookHashValue="TbCwigZL/f5v4Ajv1IKAMrXmIuh7eGlndPD5NscSQYw2YduB1nLJAMa6SFMs2F/BXnV+AOA0zwNCJU2eRbRgpQ==" workbookSaltValue="LwBqTTZUQ+J5PK1PWORLRA==" workbookSpinCount="100000" lockStructure="1"/>
  <bookViews>
    <workbookView xWindow="0" yWindow="0" windowWidth="19320" windowHeight="12336" tabRatio="915" firstSheet="3" activeTab="10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7" r:id="rId7"/>
    <sheet name="6.2. Інша інфо_2" sheetId="28" r:id="rId8"/>
    <sheet name="VII Статутн. капіт" sheetId="20" r:id="rId9"/>
    <sheet name="Розшифровка до Статутного" sheetId="24" r:id="rId10"/>
    <sheet name="Аналіз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6">[14]Лист1!$A$1</definedName>
    <definedName name="LastItem" localSheetId="7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6">[14]!ShowFil</definedName>
    <definedName name="ShowFil" localSheetId="7">[14]!ShowFil</definedName>
    <definedName name="ShowFil">[15]!ShowFil</definedName>
    <definedName name="SU_ID" localSheetId="6">#REF!</definedName>
    <definedName name="SU_ID" localSheetId="7">#REF!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'[29]1993'!$A$1:$IV$3,'[29]1993'!$A$1:$A$65536</definedName>
    <definedName name="і">[31]Inform!$F$2</definedName>
    <definedName name="ів" localSheetId="6">#REF!</definedName>
    <definedName name="ів" localSheetId="7">#REF!</definedName>
    <definedName name="ів">#REF!</definedName>
    <definedName name="ів___0" localSheetId="6">#REF!</definedName>
    <definedName name="ів___0" localSheetId="7">#REF!</definedName>
    <definedName name="ів___0">#REF!</definedName>
    <definedName name="ів_22" localSheetId="6">#REF!</definedName>
    <definedName name="ів_22" localSheetId="7">#REF!</definedName>
    <definedName name="ів_22">#REF!</definedName>
    <definedName name="ів_26">#REF!</definedName>
    <definedName name="іваіа">'[30]7  Інші витрати'!#REF!</definedName>
    <definedName name="іваф" localSheetId="6">#REF!</definedName>
    <definedName name="іваф" localSheetId="7">#REF!</definedName>
    <definedName name="іваф">#REF!</definedName>
    <definedName name="івів">'[12]МТР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 localSheetId="6">#REF!</definedName>
    <definedName name="КЕ" localSheetId="7">#REF!</definedName>
    <definedName name="КЕ">#REF!</definedName>
    <definedName name="КЕ___0" localSheetId="6">#REF!</definedName>
    <definedName name="КЕ___0" localSheetId="7">#REF!</definedName>
    <definedName name="КЕ___0">#REF!</definedName>
    <definedName name="КЕ_22" localSheetId="6">#REF!</definedName>
    <definedName name="КЕ_22" localSheetId="7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інфо_1'!$A$1:$O$78</definedName>
    <definedName name="_xlnm.Print_Area" localSheetId="7">'6.2. Інша інфо_2'!$A$1:$AF$55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капіт'!$A$1:$H$15</definedName>
    <definedName name="_xlnm.Print_Area" localSheetId="10">Аналіз!$A$1:$H$100</definedName>
    <definedName name="_xlnm.Print_Area" localSheetId="2">'ІІ. Розр. з бюджетом'!$A$1:$H$49</definedName>
    <definedName name="_xlnm.Print_Area" localSheetId="5">'Розшифровка до капівидатків'!$A$1:$G$39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фінрезультати'!$A$1:$G$71</definedName>
    <definedName name="п" localSheetId="6">'[13]7  Інші витрати'!#REF!</definedName>
    <definedName name="п" localSheetId="7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6">#REF!</definedName>
    <definedName name="р" localSheetId="7">#REF!</definedName>
    <definedName name="р">#REF!</definedName>
    <definedName name="т">[33]Inform!$E$6</definedName>
    <definedName name="тариф">[34]Inform!$G$2</definedName>
    <definedName name="уйцукйцуйу" localSheetId="6">#REF!</definedName>
    <definedName name="уйцукйцуйу" localSheetId="7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'[13]7  Інші витрати'!#REF!</definedName>
    <definedName name="ччч">'[36]БАЗА  '!#REF!</definedName>
    <definedName name="ш" localSheetId="6">#REF!</definedName>
    <definedName name="ш" localSheetId="7">#REF!</definedName>
    <definedName name="ш">#REF!</definedName>
  </definedNames>
  <calcPr calcId="152511"/>
</workbook>
</file>

<file path=xl/calcChain.xml><?xml version="1.0" encoding="utf-8"?>
<calcChain xmlns="http://schemas.openxmlformats.org/spreadsheetml/2006/main">
  <c r="D45" i="26" l="1"/>
  <c r="E45" i="26" s="1"/>
  <c r="D43" i="26"/>
  <c r="C45" i="26"/>
  <c r="C43" i="26"/>
  <c r="B43" i="26"/>
  <c r="G45" i="26" l="1"/>
  <c r="E43" i="26"/>
  <c r="F43" i="26" s="1"/>
  <c r="G43" i="26"/>
  <c r="H43" i="26"/>
  <c r="F45" i="26"/>
  <c r="H45" i="26"/>
  <c r="G8" i="24" l="1"/>
  <c r="B26" i="26" l="1"/>
  <c r="C26" i="26"/>
  <c r="D26" i="26"/>
  <c r="A26" i="26"/>
  <c r="I24" i="27"/>
  <c r="I23" i="27"/>
  <c r="I14" i="27"/>
  <c r="E26" i="26" l="1"/>
  <c r="F26" i="26" s="1"/>
  <c r="G26" i="26"/>
  <c r="H26" i="26" s="1"/>
  <c r="M71" i="27"/>
  <c r="O71" i="27" s="1"/>
  <c r="M70" i="27"/>
  <c r="O70" i="27" s="1"/>
  <c r="M68" i="27"/>
  <c r="O68" i="27" s="1"/>
  <c r="H64" i="27"/>
  <c r="K58" i="27"/>
  <c r="F11" i="20"/>
  <c r="H11" i="20" s="1"/>
  <c r="E7" i="24"/>
  <c r="AF38" i="28"/>
  <c r="AD38" i="28"/>
  <c r="AE38" i="28" s="1"/>
  <c r="AF33" i="28"/>
  <c r="AD33" i="28"/>
  <c r="AE33" i="28" s="1"/>
  <c r="AF29" i="28"/>
  <c r="AD29" i="28"/>
  <c r="AE29" i="28" s="1"/>
  <c r="V34" i="28"/>
  <c r="W38" i="28"/>
  <c r="X38" i="28"/>
  <c r="O29" i="28"/>
  <c r="V31" i="28"/>
  <c r="U31" i="28"/>
  <c r="N26" i="28"/>
  <c r="N39" i="28" s="1"/>
  <c r="R26" i="28"/>
  <c r="G21" i="23" l="1"/>
  <c r="G22" i="23"/>
  <c r="G23" i="23"/>
  <c r="G24" i="23"/>
  <c r="F21" i="23"/>
  <c r="F22" i="23"/>
  <c r="F23" i="23"/>
  <c r="F24" i="23"/>
  <c r="F25" i="23"/>
  <c r="D19" i="23"/>
  <c r="E19" i="23"/>
  <c r="C19" i="23"/>
  <c r="F30" i="21"/>
  <c r="F31" i="21"/>
  <c r="D75" i="2" l="1"/>
  <c r="D28" i="19"/>
  <c r="E8" i="21"/>
  <c r="E7" i="21"/>
  <c r="E6" i="21" s="1"/>
  <c r="F21" i="2" s="1"/>
  <c r="G41" i="21"/>
  <c r="F41" i="21"/>
  <c r="F42" i="21"/>
  <c r="F52" i="21"/>
  <c r="D46" i="21"/>
  <c r="E46" i="21"/>
  <c r="C46" i="21"/>
  <c r="C22" i="27"/>
  <c r="C25" i="27"/>
  <c r="C24" i="27"/>
  <c r="C23" i="27"/>
  <c r="F59" i="21"/>
  <c r="D53" i="21"/>
  <c r="E53" i="21"/>
  <c r="C53" i="21"/>
  <c r="F25" i="27" l="1"/>
  <c r="F24" i="27"/>
  <c r="F23" i="27"/>
  <c r="E9" i="19"/>
  <c r="D15" i="26" l="1"/>
  <c r="C15" i="26"/>
  <c r="E15" i="26" l="1"/>
  <c r="F15" i="26" s="1"/>
  <c r="G15" i="26"/>
  <c r="H15" i="26" s="1"/>
  <c r="D30" i="26"/>
  <c r="C30" i="26"/>
  <c r="B30" i="26"/>
  <c r="A30" i="26"/>
  <c r="E30" i="26" l="1"/>
  <c r="F30" i="26" s="1"/>
  <c r="G30" i="26"/>
  <c r="H30" i="26" s="1"/>
  <c r="Z26" i="28"/>
  <c r="AC30" i="28"/>
  <c r="AF30" i="28" s="1"/>
  <c r="AD30" i="28"/>
  <c r="AA30" i="28"/>
  <c r="AE30" i="28" l="1"/>
  <c r="F15" i="23"/>
  <c r="E60" i="21"/>
  <c r="F64" i="21"/>
  <c r="S27" i="28" l="1"/>
  <c r="S28" i="28"/>
  <c r="Q26" i="28"/>
  <c r="C64" i="26" l="1"/>
  <c r="D7" i="24" l="1"/>
  <c r="G7" i="24" s="1"/>
  <c r="G11" i="20"/>
  <c r="M34" i="27"/>
  <c r="J34" i="27"/>
  <c r="F16" i="23"/>
  <c r="F29" i="23"/>
  <c r="F30" i="23"/>
  <c r="F31" i="23"/>
  <c r="F32" i="23"/>
  <c r="F33" i="23"/>
  <c r="G7" i="23"/>
  <c r="G8" i="23"/>
  <c r="G9" i="23"/>
  <c r="G11" i="23"/>
  <c r="G12" i="23"/>
  <c r="G13" i="23"/>
  <c r="G14" i="23"/>
  <c r="G37" i="2"/>
  <c r="B23" i="26"/>
  <c r="AF35" i="28"/>
  <c r="AF36" i="28"/>
  <c r="AD35" i="28"/>
  <c r="AE35" i="28" s="1"/>
  <c r="AD36" i="28"/>
  <c r="AE36" i="28" s="1"/>
  <c r="AF27" i="28"/>
  <c r="AD27" i="28"/>
  <c r="AE27" i="28" s="1"/>
  <c r="X35" i="28"/>
  <c r="X36" i="28"/>
  <c r="W35" i="28"/>
  <c r="W36" i="28"/>
  <c r="X27" i="28"/>
  <c r="W27" i="28"/>
  <c r="V26" i="28"/>
  <c r="V39" i="28" s="1"/>
  <c r="D64" i="26" l="1"/>
  <c r="E26" i="23"/>
  <c r="F23" i="21"/>
  <c r="F24" i="21"/>
  <c r="F25" i="21"/>
  <c r="F26" i="21"/>
  <c r="F27" i="21"/>
  <c r="F28" i="21"/>
  <c r="F29" i="21"/>
  <c r="F32" i="21"/>
  <c r="G21" i="21"/>
  <c r="F96" i="2"/>
  <c r="F95" i="2"/>
  <c r="I18" i="27" s="1"/>
  <c r="I21" i="27" s="1"/>
  <c r="I25" i="27" s="1"/>
  <c r="F94" i="2"/>
  <c r="B64" i="26"/>
  <c r="C26" i="23"/>
  <c r="D29" i="19"/>
  <c r="D38" i="19"/>
  <c r="E64" i="26" l="1"/>
  <c r="F64" i="26" s="1"/>
  <c r="G64" i="26"/>
  <c r="H64" i="26" s="1"/>
  <c r="G27" i="2"/>
  <c r="D27" i="2"/>
  <c r="G40" i="2" l="1"/>
  <c r="G17" i="2"/>
  <c r="H17" i="2"/>
  <c r="G18" i="2"/>
  <c r="H18" i="2"/>
  <c r="G19" i="2"/>
  <c r="H19" i="2"/>
  <c r="G20" i="2"/>
  <c r="H20" i="2"/>
  <c r="G66" i="21" l="1"/>
  <c r="F58" i="21"/>
  <c r="D33" i="21"/>
  <c r="E33" i="21"/>
  <c r="F43" i="2" s="1"/>
  <c r="C33" i="21"/>
  <c r="D6" i="21"/>
  <c r="C6" i="21"/>
  <c r="F15" i="21"/>
  <c r="D60" i="26"/>
  <c r="D61" i="26"/>
  <c r="C60" i="26"/>
  <c r="C61" i="26"/>
  <c r="C62" i="26"/>
  <c r="D56" i="26"/>
  <c r="D57" i="26"/>
  <c r="D58" i="26"/>
  <c r="C56" i="26"/>
  <c r="C57" i="26"/>
  <c r="C58" i="26"/>
  <c r="B60" i="26"/>
  <c r="B61" i="26"/>
  <c r="B62" i="26"/>
  <c r="B59" i="26"/>
  <c r="B56" i="26"/>
  <c r="B57" i="26"/>
  <c r="B58" i="26"/>
  <c r="B55" i="26"/>
  <c r="AC28" i="28"/>
  <c r="AC32" i="28"/>
  <c r="AC37" i="28"/>
  <c r="AD28" i="28"/>
  <c r="AD32" i="28"/>
  <c r="AD37" i="28"/>
  <c r="AB28" i="28"/>
  <c r="AB31" i="28"/>
  <c r="AB32" i="28"/>
  <c r="AB34" i="28"/>
  <c r="AB37" i="28"/>
  <c r="AA31" i="28"/>
  <c r="AA32" i="28"/>
  <c r="AA34" i="28"/>
  <c r="AA37" i="28"/>
  <c r="AD26" i="28"/>
  <c r="X37" i="28"/>
  <c r="U34" i="28"/>
  <c r="Q34" i="28"/>
  <c r="R31" i="28"/>
  <c r="R39" i="28" s="1"/>
  <c r="Q31" i="28"/>
  <c r="AC31" i="28" s="1"/>
  <c r="E56" i="26" l="1"/>
  <c r="F56" i="26" s="1"/>
  <c r="G56" i="26"/>
  <c r="H56" i="26" s="1"/>
  <c r="E61" i="26"/>
  <c r="F61" i="26" s="1"/>
  <c r="G61" i="26"/>
  <c r="H61" i="26" s="1"/>
  <c r="E58" i="26"/>
  <c r="F58" i="26" s="1"/>
  <c r="G58" i="26"/>
  <c r="H58" i="26" s="1"/>
  <c r="E57" i="26"/>
  <c r="F57" i="26" s="1"/>
  <c r="G57" i="26"/>
  <c r="H57" i="26" s="1"/>
  <c r="G60" i="26"/>
  <c r="H60" i="26" s="1"/>
  <c r="E60" i="26"/>
  <c r="F60" i="26" s="1"/>
  <c r="AF28" i="28"/>
  <c r="AE28" i="28"/>
  <c r="AC34" i="28"/>
  <c r="F6" i="21"/>
  <c r="H21" i="2"/>
  <c r="G21" i="2"/>
  <c r="U39" i="28"/>
  <c r="X31" i="28"/>
  <c r="W31" i="28"/>
  <c r="X34" i="28"/>
  <c r="Z39" i="28"/>
  <c r="AD31" i="28"/>
  <c r="AD34" i="28"/>
  <c r="Q39" i="28"/>
  <c r="AD39" i="28" l="1"/>
  <c r="Z40" i="28" s="1"/>
  <c r="AE31" i="28"/>
  <c r="AF31" i="28"/>
  <c r="C100" i="26" l="1"/>
  <c r="B100" i="26"/>
  <c r="D28" i="26"/>
  <c r="D29" i="26"/>
  <c r="C28" i="26"/>
  <c r="C29" i="26"/>
  <c r="D27" i="26"/>
  <c r="C27" i="26"/>
  <c r="D22" i="26"/>
  <c r="D23" i="26"/>
  <c r="D24" i="26"/>
  <c r="D25" i="26"/>
  <c r="C22" i="26"/>
  <c r="C23" i="26"/>
  <c r="C24" i="26"/>
  <c r="C25" i="26"/>
  <c r="C21" i="26"/>
  <c r="D21" i="26"/>
  <c r="B28" i="26"/>
  <c r="B29" i="26"/>
  <c r="B27" i="26"/>
  <c r="B22" i="26"/>
  <c r="B24" i="26"/>
  <c r="B25" i="26"/>
  <c r="B21" i="26"/>
  <c r="A28" i="26"/>
  <c r="A29" i="26"/>
  <c r="A27" i="26"/>
  <c r="A25" i="26"/>
  <c r="A22" i="26"/>
  <c r="A23" i="26"/>
  <c r="A24" i="26"/>
  <c r="A21" i="26"/>
  <c r="J64" i="27"/>
  <c r="M69" i="27"/>
  <c r="O69" i="27" s="1"/>
  <c r="M67" i="27"/>
  <c r="O67" i="27" s="1"/>
  <c r="M66" i="27"/>
  <c r="O66" i="27" s="1"/>
  <c r="D64" i="27"/>
  <c r="G24" i="26" l="1"/>
  <c r="H24" i="26" s="1"/>
  <c r="E24" i="26"/>
  <c r="F24" i="26" s="1"/>
  <c r="G28" i="26"/>
  <c r="H28" i="26" s="1"/>
  <c r="E28" i="26"/>
  <c r="F28" i="26" s="1"/>
  <c r="G23" i="26"/>
  <c r="H23" i="26" s="1"/>
  <c r="E23" i="26"/>
  <c r="F23" i="26" s="1"/>
  <c r="E25" i="26"/>
  <c r="F25" i="26" s="1"/>
  <c r="G25" i="26"/>
  <c r="H25" i="26" s="1"/>
  <c r="E29" i="26"/>
  <c r="F29" i="26" s="1"/>
  <c r="G29" i="26"/>
  <c r="H29" i="26" s="1"/>
  <c r="E27" i="26"/>
  <c r="F27" i="26" s="1"/>
  <c r="G27" i="26"/>
  <c r="H27" i="26" s="1"/>
  <c r="L64" i="27"/>
  <c r="D65" i="26"/>
  <c r="F18" i="27"/>
  <c r="C66" i="26"/>
  <c r="C65" i="26"/>
  <c r="G65" i="26" l="1"/>
  <c r="H65" i="26" s="1"/>
  <c r="E65" i="26"/>
  <c r="F65" i="26" s="1"/>
  <c r="C59" i="26"/>
  <c r="B66" i="26"/>
  <c r="B65" i="26"/>
  <c r="B63" i="26"/>
  <c r="D11" i="26"/>
  <c r="D12" i="26"/>
  <c r="D13" i="26"/>
  <c r="D14" i="26"/>
  <c r="D16" i="26"/>
  <c r="D17" i="26"/>
  <c r="D18" i="26"/>
  <c r="D19" i="26"/>
  <c r="D10" i="26"/>
  <c r="C11" i="26"/>
  <c r="C12" i="26"/>
  <c r="C13" i="26"/>
  <c r="C14" i="26"/>
  <c r="C16" i="26"/>
  <c r="C17" i="26"/>
  <c r="C18" i="26"/>
  <c r="C19" i="26"/>
  <c r="C10" i="26"/>
  <c r="A11" i="26"/>
  <c r="A12" i="26"/>
  <c r="A13" i="26"/>
  <c r="A14" i="26"/>
  <c r="A16" i="26"/>
  <c r="A17" i="26"/>
  <c r="A18" i="26"/>
  <c r="A19" i="26"/>
  <c r="A10" i="26"/>
  <c r="J35" i="27"/>
  <c r="J36" i="27"/>
  <c r="J37" i="27"/>
  <c r="J38" i="27"/>
  <c r="J39" i="27"/>
  <c r="J40" i="27"/>
  <c r="J41" i="27"/>
  <c r="J42" i="27"/>
  <c r="J43" i="27"/>
  <c r="J44" i="27"/>
  <c r="G45" i="27"/>
  <c r="D45" i="27"/>
  <c r="M35" i="27"/>
  <c r="M36" i="27"/>
  <c r="M37" i="27"/>
  <c r="M38" i="27"/>
  <c r="M39" i="27"/>
  <c r="M40" i="27"/>
  <c r="M41" i="27"/>
  <c r="M42" i="27"/>
  <c r="J50" i="28"/>
  <c r="H50" i="28"/>
  <c r="F50" i="28"/>
  <c r="Y39" i="28"/>
  <c r="W39" i="28"/>
  <c r="M39" i="28"/>
  <c r="W37" i="28"/>
  <c r="T37" i="28"/>
  <c r="S37" i="28"/>
  <c r="P37" i="28"/>
  <c r="O37" i="28"/>
  <c r="W34" i="28"/>
  <c r="T34" i="28"/>
  <c r="S34" i="28"/>
  <c r="P34" i="28"/>
  <c r="O34" i="28"/>
  <c r="X32" i="28"/>
  <c r="W32" i="28"/>
  <c r="T32" i="28"/>
  <c r="S32" i="28"/>
  <c r="P32" i="28"/>
  <c r="O32" i="28"/>
  <c r="AC26" i="28"/>
  <c r="AC39" i="28" s="1"/>
  <c r="AB26" i="28"/>
  <c r="AA26" i="28"/>
  <c r="X26" i="28"/>
  <c r="W26" i="28"/>
  <c r="T26" i="28"/>
  <c r="S26" i="28"/>
  <c r="P26" i="28"/>
  <c r="O26" i="28"/>
  <c r="X18" i="28"/>
  <c r="U18" i="28"/>
  <c r="R18" i="28"/>
  <c r="AD17" i="28"/>
  <c r="AA17" i="28"/>
  <c r="AD16" i="28"/>
  <c r="AA16" i="28"/>
  <c r="X8" i="28"/>
  <c r="U8" i="28"/>
  <c r="AD8" i="28" s="1"/>
  <c r="R8" i="28"/>
  <c r="AD7" i="28"/>
  <c r="AA7" i="28"/>
  <c r="F10" i="27"/>
  <c r="F22" i="27" s="1"/>
  <c r="I10" i="27"/>
  <c r="I22" i="27" s="1"/>
  <c r="L11" i="27"/>
  <c r="N11" i="27"/>
  <c r="L12" i="27"/>
  <c r="N12" i="27"/>
  <c r="L13" i="27"/>
  <c r="N13" i="27"/>
  <c r="F14" i="27"/>
  <c r="L15" i="27"/>
  <c r="N15" i="27"/>
  <c r="L16" i="27"/>
  <c r="N16" i="27"/>
  <c r="L19" i="27"/>
  <c r="N19" i="27"/>
  <c r="L20" i="27"/>
  <c r="N20" i="27"/>
  <c r="N23" i="27"/>
  <c r="N24" i="27"/>
  <c r="M43" i="27"/>
  <c r="M44" i="27"/>
  <c r="F64" i="27"/>
  <c r="D72" i="27"/>
  <c r="F72" i="27"/>
  <c r="H72" i="27"/>
  <c r="J72" i="27"/>
  <c r="L72" i="27"/>
  <c r="N74" i="27"/>
  <c r="N72" i="27" s="1"/>
  <c r="D75" i="27"/>
  <c r="F75" i="27"/>
  <c r="H75" i="27"/>
  <c r="J75" i="27"/>
  <c r="L75" i="27"/>
  <c r="N77" i="27"/>
  <c r="E12" i="26" l="1"/>
  <c r="F12" i="26" s="1"/>
  <c r="G12" i="26"/>
  <c r="H12" i="26" s="1"/>
  <c r="E10" i="26"/>
  <c r="F10" i="26" s="1"/>
  <c r="G10" i="26"/>
  <c r="H10" i="26" s="1"/>
  <c r="E11" i="26"/>
  <c r="F11" i="26" s="1"/>
  <c r="G11" i="26"/>
  <c r="H11" i="26" s="1"/>
  <c r="E19" i="26"/>
  <c r="F19" i="26" s="1"/>
  <c r="G19" i="26"/>
  <c r="H19" i="26" s="1"/>
  <c r="G14" i="26"/>
  <c r="H14" i="26" s="1"/>
  <c r="E14" i="26"/>
  <c r="F14" i="26" s="1"/>
  <c r="E17" i="26"/>
  <c r="F17" i="26" s="1"/>
  <c r="G17" i="26"/>
  <c r="H17" i="26" s="1"/>
  <c r="E16" i="26"/>
  <c r="F16" i="26" s="1"/>
  <c r="G16" i="26"/>
  <c r="H16" i="26" s="1"/>
  <c r="G18" i="26"/>
  <c r="H18" i="26" s="1"/>
  <c r="E18" i="26"/>
  <c r="F18" i="26" s="1"/>
  <c r="E13" i="26"/>
  <c r="F13" i="26" s="1"/>
  <c r="G13" i="26"/>
  <c r="H13" i="26" s="1"/>
  <c r="H78" i="27"/>
  <c r="F78" i="27"/>
  <c r="O39" i="28"/>
  <c r="D55" i="26"/>
  <c r="H12" i="2"/>
  <c r="G12" i="2"/>
  <c r="AA8" i="28"/>
  <c r="AA18" i="28"/>
  <c r="C63" i="26"/>
  <c r="C55" i="26"/>
  <c r="N75" i="27"/>
  <c r="N64" i="27"/>
  <c r="M45" i="27"/>
  <c r="AA39" i="28"/>
  <c r="AE26" i="28"/>
  <c r="AE37" i="28"/>
  <c r="AE34" i="28"/>
  <c r="AE32" i="28"/>
  <c r="S39" i="28"/>
  <c r="N40" i="28"/>
  <c r="C20" i="26"/>
  <c r="C9" i="26" s="1"/>
  <c r="D20" i="26"/>
  <c r="D9" i="26" s="1"/>
  <c r="L78" i="27"/>
  <c r="D78" i="27"/>
  <c r="J78" i="27"/>
  <c r="J45" i="27"/>
  <c r="L10" i="27"/>
  <c r="N10" i="27"/>
  <c r="L24" i="27"/>
  <c r="L23" i="27"/>
  <c r="AD18" i="28"/>
  <c r="AF26" i="28"/>
  <c r="AF32" i="28"/>
  <c r="AF34" i="28"/>
  <c r="AF37" i="28"/>
  <c r="P39" i="28"/>
  <c r="T39" i="28"/>
  <c r="X39" i="28"/>
  <c r="AB39" i="28"/>
  <c r="G55" i="26" l="1"/>
  <c r="H55" i="26" s="1"/>
  <c r="E55" i="26"/>
  <c r="F55" i="26" s="1"/>
  <c r="G9" i="26"/>
  <c r="H9" i="26" s="1"/>
  <c r="G20" i="26"/>
  <c r="H20" i="26" s="1"/>
  <c r="N78" i="27"/>
  <c r="R40" i="28"/>
  <c r="V40" i="28"/>
  <c r="Y40" i="28"/>
  <c r="Q40" i="28"/>
  <c r="AF39" i="28"/>
  <c r="U40" i="28"/>
  <c r="M40" i="28"/>
  <c r="AE39" i="28"/>
  <c r="AD40" i="28" l="1"/>
  <c r="AC40" i="28"/>
  <c r="D33" i="19"/>
  <c r="G58" i="21"/>
  <c r="F62" i="2"/>
  <c r="F62" i="21"/>
  <c r="G61" i="21"/>
  <c r="F63" i="21"/>
  <c r="D60" i="21"/>
  <c r="F70" i="2"/>
  <c r="C60" i="21"/>
  <c r="D31" i="19"/>
  <c r="D39" i="19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F61" i="21"/>
  <c r="H62" i="2" l="1"/>
  <c r="G62" i="2"/>
  <c r="D100" i="26"/>
  <c r="N18" i="27"/>
  <c r="D59" i="26"/>
  <c r="L18" i="27"/>
  <c r="G53" i="21"/>
  <c r="B20" i="26"/>
  <c r="E100" i="26" l="1"/>
  <c r="F100" i="26" s="1"/>
  <c r="G100" i="26"/>
  <c r="H100" i="26" s="1"/>
  <c r="G59" i="26"/>
  <c r="H59" i="26" s="1"/>
  <c r="E59" i="26"/>
  <c r="F59" i="26" s="1"/>
  <c r="E20" i="26"/>
  <c r="F20" i="26" s="1"/>
  <c r="B9" i="26"/>
  <c r="E9" i="26" s="1"/>
  <c r="F9" i="26" s="1"/>
  <c r="N22" i="27"/>
  <c r="L22" i="27"/>
  <c r="D63" i="26"/>
  <c r="D62" i="26"/>
  <c r="L21" i="27"/>
  <c r="N21" i="27"/>
  <c r="E87" i="2"/>
  <c r="E62" i="26" l="1"/>
  <c r="F62" i="26" s="1"/>
  <c r="G62" i="26"/>
  <c r="H62" i="26" s="1"/>
  <c r="E63" i="26"/>
  <c r="F63" i="26" s="1"/>
  <c r="G63" i="26"/>
  <c r="H63" i="26" s="1"/>
  <c r="D66" i="26"/>
  <c r="N25" i="27"/>
  <c r="L25" i="27"/>
  <c r="G66" i="26" l="1"/>
  <c r="H66" i="26" s="1"/>
  <c r="E66" i="26"/>
  <c r="F66" i="26" s="1"/>
  <c r="E21" i="26"/>
  <c r="F21" i="26" s="1"/>
  <c r="G21" i="26"/>
  <c r="H21" i="26" s="1"/>
  <c r="E22" i="26"/>
  <c r="F22" i="26" s="1"/>
  <c r="G22" i="26"/>
  <c r="H22" i="26" s="1"/>
  <c r="G33" i="19" l="1"/>
  <c r="H33" i="19"/>
  <c r="G28" i="19"/>
  <c r="H28" i="19"/>
  <c r="G29" i="19"/>
  <c r="D65" i="21"/>
  <c r="D25" i="19"/>
  <c r="D20" i="19"/>
  <c r="D10" i="19"/>
  <c r="H10" i="19"/>
  <c r="G10" i="19"/>
  <c r="F20" i="21"/>
  <c r="G42" i="2"/>
  <c r="H42" i="2"/>
  <c r="G75" i="2"/>
  <c r="H75" i="2"/>
  <c r="F67" i="21" l="1"/>
  <c r="F56" i="21"/>
  <c r="F57" i="21"/>
  <c r="D70" i="2" s="1"/>
  <c r="F22" i="21"/>
  <c r="D81" i="2"/>
  <c r="D72" i="2"/>
  <c r="D67" i="2"/>
  <c r="D58" i="2"/>
  <c r="D59" i="2"/>
  <c r="D60" i="2"/>
  <c r="D61" i="2"/>
  <c r="D57" i="2"/>
  <c r="D54" i="2"/>
  <c r="D53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4" i="2"/>
  <c r="D45" i="2"/>
  <c r="D46" i="2"/>
  <c r="D47" i="2"/>
  <c r="D48" i="2"/>
  <c r="D49" i="2"/>
  <c r="D50" i="2"/>
  <c r="D51" i="2"/>
  <c r="D24" i="2"/>
  <c r="D15" i="2"/>
  <c r="D16" i="2"/>
  <c r="D17" i="2"/>
  <c r="D18" i="2"/>
  <c r="D19" i="2"/>
  <c r="D20" i="2"/>
  <c r="D14" i="2"/>
  <c r="D12" i="2"/>
  <c r="D21" i="2" l="1"/>
  <c r="H41" i="2" l="1"/>
  <c r="G41" i="2"/>
  <c r="D41" i="2"/>
  <c r="D96" i="2"/>
  <c r="F97" i="2"/>
  <c r="D97" i="2" s="1"/>
  <c r="D94" i="2"/>
  <c r="C68" i="2"/>
  <c r="D95" i="2" l="1"/>
  <c r="F7" i="23" l="1"/>
  <c r="F8" i="23"/>
  <c r="F9" i="23"/>
  <c r="F11" i="23"/>
  <c r="F12" i="23"/>
  <c r="F13" i="23"/>
  <c r="F14" i="23"/>
  <c r="F17" i="23"/>
  <c r="F18" i="23"/>
  <c r="F20" i="23"/>
  <c r="F27" i="23"/>
  <c r="F28" i="23"/>
  <c r="G20" i="19"/>
  <c r="H20" i="19"/>
  <c r="G25" i="19"/>
  <c r="H25" i="19"/>
  <c r="H29" i="19"/>
  <c r="G31" i="19"/>
  <c r="H31" i="19"/>
  <c r="G38" i="19"/>
  <c r="H38" i="19"/>
  <c r="G39" i="19"/>
  <c r="H39" i="19"/>
  <c r="D40" i="19"/>
  <c r="D36" i="19"/>
  <c r="D27" i="19"/>
  <c r="D19" i="19"/>
  <c r="F7" i="21"/>
  <c r="G7" i="21"/>
  <c r="F8" i="21"/>
  <c r="F9" i="21"/>
  <c r="F10" i="21"/>
  <c r="F11" i="21"/>
  <c r="F12" i="21"/>
  <c r="F13" i="21"/>
  <c r="F14" i="21"/>
  <c r="F16" i="21"/>
  <c r="F17" i="21"/>
  <c r="F18" i="21"/>
  <c r="F19" i="21"/>
  <c r="F21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3" i="21"/>
  <c r="G43" i="21"/>
  <c r="F44" i="21"/>
  <c r="G44" i="21"/>
  <c r="F45" i="21"/>
  <c r="G45" i="21"/>
  <c r="F54" i="21"/>
  <c r="F55" i="21"/>
  <c r="F47" i="21"/>
  <c r="F48" i="21"/>
  <c r="F49" i="21"/>
  <c r="F50" i="21"/>
  <c r="F51" i="21"/>
  <c r="F66" i="21"/>
  <c r="D87" i="2"/>
  <c r="D91" i="2"/>
  <c r="D90" i="2"/>
  <c r="D89" i="2"/>
  <c r="D88" i="2"/>
  <c r="D68" i="2"/>
  <c r="D13" i="2"/>
  <c r="D22" i="2" s="1"/>
  <c r="G14" i="2"/>
  <c r="H14" i="2"/>
  <c r="G16" i="2"/>
  <c r="H16" i="2"/>
  <c r="G28" i="2"/>
  <c r="H28" i="2"/>
  <c r="G29" i="2"/>
  <c r="H29" i="2"/>
  <c r="G30" i="2"/>
  <c r="H30" i="2"/>
  <c r="G31" i="2"/>
  <c r="H31" i="2"/>
  <c r="G36" i="2"/>
  <c r="H36" i="2"/>
  <c r="G53" i="2"/>
  <c r="G54" i="2"/>
  <c r="G67" i="2"/>
  <c r="H67" i="2"/>
  <c r="G70" i="2"/>
  <c r="H70" i="2"/>
  <c r="G81" i="2"/>
  <c r="G94" i="2"/>
  <c r="H94" i="2"/>
  <c r="D43" i="19" l="1"/>
  <c r="D8" i="19" l="1"/>
  <c r="H95" i="2" l="1"/>
  <c r="G95" i="2"/>
  <c r="G96" i="2"/>
  <c r="H96" i="2"/>
  <c r="H97" i="2"/>
  <c r="G97" i="2"/>
  <c r="E68" i="2"/>
  <c r="D26" i="23"/>
  <c r="F12" i="3"/>
  <c r="D12" i="3" s="1"/>
  <c r="F10" i="3"/>
  <c r="D10" i="3" s="1"/>
  <c r="D10" i="23"/>
  <c r="E10" i="23"/>
  <c r="C10" i="23"/>
  <c r="C6" i="23" s="1"/>
  <c r="E65" i="21"/>
  <c r="F55" i="2"/>
  <c r="C65" i="21"/>
  <c r="D6" i="23" l="1"/>
  <c r="F9" i="3"/>
  <c r="D9" i="3" s="1"/>
  <c r="E6" i="23"/>
  <c r="G10" i="23"/>
  <c r="D55" i="2"/>
  <c r="D52" i="2" s="1"/>
  <c r="D82" i="2" s="1"/>
  <c r="G55" i="2"/>
  <c r="F73" i="2"/>
  <c r="H73" i="2" s="1"/>
  <c r="G65" i="21"/>
  <c r="D43" i="2"/>
  <c r="D23" i="2" s="1"/>
  <c r="H43" i="2"/>
  <c r="G43" i="2"/>
  <c r="F60" i="21"/>
  <c r="F26" i="23"/>
  <c r="F19" i="23"/>
  <c r="G19" i="23"/>
  <c r="F10" i="23"/>
  <c r="G6" i="21"/>
  <c r="F46" i="21"/>
  <c r="G60" i="21"/>
  <c r="F33" i="21"/>
  <c r="G33" i="21"/>
  <c r="F65" i="21"/>
  <c r="D99" i="26"/>
  <c r="D98" i="26"/>
  <c r="D97" i="26"/>
  <c r="D96" i="26"/>
  <c r="D95" i="26"/>
  <c r="D94" i="26"/>
  <c r="D93" i="26"/>
  <c r="C99" i="26"/>
  <c r="C98" i="26"/>
  <c r="C97" i="26"/>
  <c r="C96" i="26"/>
  <c r="C95" i="26"/>
  <c r="C94" i="26"/>
  <c r="C93" i="26"/>
  <c r="B99" i="26"/>
  <c r="B98" i="26"/>
  <c r="B97" i="26"/>
  <c r="B96" i="26"/>
  <c r="B95" i="26"/>
  <c r="B94" i="26"/>
  <c r="E98" i="26" l="1"/>
  <c r="F98" i="26" s="1"/>
  <c r="G98" i="26"/>
  <c r="H98" i="26" s="1"/>
  <c r="E95" i="26"/>
  <c r="F95" i="26" s="1"/>
  <c r="G95" i="26"/>
  <c r="H95" i="26" s="1"/>
  <c r="E99" i="26"/>
  <c r="F99" i="26" s="1"/>
  <c r="G99" i="26"/>
  <c r="H99" i="26" s="1"/>
  <c r="E96" i="26"/>
  <c r="F96" i="26" s="1"/>
  <c r="G96" i="26"/>
  <c r="H96" i="26" s="1"/>
  <c r="E94" i="26"/>
  <c r="F94" i="26" s="1"/>
  <c r="G94" i="26"/>
  <c r="H94" i="26" s="1"/>
  <c r="G93" i="26"/>
  <c r="H93" i="26" s="1"/>
  <c r="G97" i="26"/>
  <c r="H97" i="26" s="1"/>
  <c r="E97" i="26"/>
  <c r="F97" i="26" s="1"/>
  <c r="H9" i="3"/>
  <c r="D73" i="2"/>
  <c r="D71" i="2" s="1"/>
  <c r="G73" i="2"/>
  <c r="F53" i="21"/>
  <c r="D62" i="2"/>
  <c r="D56" i="2" s="1"/>
  <c r="D92" i="26"/>
  <c r="C92" i="26"/>
  <c r="F6" i="23"/>
  <c r="G6" i="23"/>
  <c r="B93" i="26"/>
  <c r="E93" i="26" s="1"/>
  <c r="F93" i="26" s="1"/>
  <c r="D82" i="26"/>
  <c r="C82" i="26"/>
  <c r="C81" i="26"/>
  <c r="B82" i="26"/>
  <c r="G92" i="26" l="1"/>
  <c r="H92" i="26" s="1"/>
  <c r="D83" i="2"/>
  <c r="B92" i="26"/>
  <c r="E92" i="26" s="1"/>
  <c r="F92" i="26" s="1"/>
  <c r="D63" i="2"/>
  <c r="D86" i="2" s="1"/>
  <c r="D92" i="2" s="1"/>
  <c r="D74" i="2" l="1"/>
  <c r="D79" i="2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E27" i="19"/>
  <c r="F27" i="19"/>
  <c r="C27" i="19"/>
  <c r="G27" i="19" l="1"/>
  <c r="H27" i="19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7" i="24" l="1"/>
  <c r="F8" i="24"/>
  <c r="F9" i="24"/>
  <c r="F10" i="24"/>
  <c r="F11" i="24"/>
  <c r="F12" i="24"/>
  <c r="E6" i="24"/>
  <c r="D6" i="24"/>
  <c r="G6" i="24" l="1"/>
  <c r="F6" i="24"/>
  <c r="G29" i="23" l="1"/>
  <c r="G30" i="23"/>
  <c r="G31" i="23"/>
  <c r="F35" i="23"/>
  <c r="E36" i="19" l="1"/>
  <c r="F36" i="19"/>
  <c r="C36" i="19"/>
  <c r="D9" i="20"/>
  <c r="E9" i="20"/>
  <c r="F9" i="20"/>
  <c r="H9" i="20" s="1"/>
  <c r="C9" i="20"/>
  <c r="E13" i="2"/>
  <c r="C40" i="26" s="1"/>
  <c r="E56" i="2"/>
  <c r="C42" i="26" s="1"/>
  <c r="F13" i="2"/>
  <c r="D40" i="26" s="1"/>
  <c r="F52" i="2"/>
  <c r="F56" i="2"/>
  <c r="D42" i="26" s="1"/>
  <c r="E89" i="2"/>
  <c r="E91" i="2"/>
  <c r="F88" i="2"/>
  <c r="F90" i="2"/>
  <c r="F89" i="2"/>
  <c r="G89" i="2" s="1"/>
  <c r="F91" i="2"/>
  <c r="G91" i="2" s="1"/>
  <c r="F87" i="2"/>
  <c r="C87" i="2"/>
  <c r="G8" i="3"/>
  <c r="G9" i="3"/>
  <c r="G10" i="3"/>
  <c r="H10" i="3"/>
  <c r="G11" i="3"/>
  <c r="G12" i="3"/>
  <c r="G13" i="3"/>
  <c r="D7" i="3"/>
  <c r="E7" i="3"/>
  <c r="F7" i="3"/>
  <c r="C7" i="3"/>
  <c r="F40" i="19"/>
  <c r="C40" i="19"/>
  <c r="E19" i="19"/>
  <c r="F19" i="19"/>
  <c r="C19" i="19"/>
  <c r="D9" i="19"/>
  <c r="C9" i="19"/>
  <c r="C91" i="2"/>
  <c r="E90" i="2"/>
  <c r="C90" i="2"/>
  <c r="C89" i="2"/>
  <c r="E88" i="2"/>
  <c r="C88" i="2"/>
  <c r="E99" i="2"/>
  <c r="E44" i="2"/>
  <c r="C44" i="2"/>
  <c r="E71" i="2"/>
  <c r="C44" i="26" s="1"/>
  <c r="F71" i="2"/>
  <c r="D44" i="26" s="1"/>
  <c r="C71" i="2"/>
  <c r="B44" i="26" s="1"/>
  <c r="F68" i="2"/>
  <c r="C56" i="2"/>
  <c r="B42" i="26" s="1"/>
  <c r="E52" i="2"/>
  <c r="C52" i="2"/>
  <c r="C99" i="2"/>
  <c r="E23" i="2"/>
  <c r="C41" i="26" s="1"/>
  <c r="F23" i="2"/>
  <c r="D41" i="26" s="1"/>
  <c r="C13" i="2"/>
  <c r="B40" i="26" s="1"/>
  <c r="C23" i="2"/>
  <c r="B41" i="26" s="1"/>
  <c r="G40" i="26" l="1"/>
  <c r="H40" i="26" s="1"/>
  <c r="E40" i="26"/>
  <c r="F40" i="26" s="1"/>
  <c r="E42" i="26"/>
  <c r="F42" i="26" s="1"/>
  <c r="G42" i="26"/>
  <c r="H42" i="26" s="1"/>
  <c r="G41" i="26"/>
  <c r="H41" i="26" s="1"/>
  <c r="E41" i="26"/>
  <c r="F41" i="26" s="1"/>
  <c r="E44" i="26"/>
  <c r="F44" i="26" s="1"/>
  <c r="G44" i="26"/>
  <c r="H44" i="26" s="1"/>
  <c r="F98" i="2"/>
  <c r="D98" i="2" s="1"/>
  <c r="D99" i="2" s="1"/>
  <c r="H71" i="2"/>
  <c r="H56" i="2"/>
  <c r="G56" i="2"/>
  <c r="G23" i="2"/>
  <c r="G52" i="2"/>
  <c r="G71" i="2"/>
  <c r="H9" i="19"/>
  <c r="G9" i="19"/>
  <c r="G68" i="2"/>
  <c r="H68" i="2"/>
  <c r="G90" i="2"/>
  <c r="H7" i="3"/>
  <c r="H87" i="2"/>
  <c r="G87" i="2"/>
  <c r="G88" i="2"/>
  <c r="G36" i="19"/>
  <c r="H36" i="19"/>
  <c r="G19" i="19"/>
  <c r="H19" i="19"/>
  <c r="H23" i="2"/>
  <c r="G13" i="2"/>
  <c r="H13" i="2"/>
  <c r="F43" i="19"/>
  <c r="F22" i="2"/>
  <c r="D77" i="26" s="1"/>
  <c r="C22" i="2"/>
  <c r="B77" i="26" s="1"/>
  <c r="G9" i="20"/>
  <c r="G7" i="3"/>
  <c r="C43" i="19"/>
  <c r="E43" i="19"/>
  <c r="E82" i="2"/>
  <c r="C82" i="2"/>
  <c r="F83" i="2"/>
  <c r="F82" i="2"/>
  <c r="E83" i="2"/>
  <c r="C83" i="2"/>
  <c r="E22" i="2"/>
  <c r="E77" i="26" l="1"/>
  <c r="F77" i="26" s="1"/>
  <c r="H22" i="2"/>
  <c r="G22" i="2"/>
  <c r="B39" i="26"/>
  <c r="D39" i="26"/>
  <c r="C39" i="26"/>
  <c r="H98" i="2"/>
  <c r="G98" i="2"/>
  <c r="F99" i="2"/>
  <c r="G43" i="19"/>
  <c r="H43" i="19"/>
  <c r="H82" i="2"/>
  <c r="G82" i="2"/>
  <c r="H83" i="2"/>
  <c r="G83" i="2"/>
  <c r="E63" i="2"/>
  <c r="C77" i="26"/>
  <c r="G77" i="26" s="1"/>
  <c r="H77" i="26" s="1"/>
  <c r="C63" i="2"/>
  <c r="B78" i="26" s="1"/>
  <c r="D17" i="19"/>
  <c r="F63" i="2"/>
  <c r="D78" i="26" s="1"/>
  <c r="G39" i="26" l="1"/>
  <c r="H39" i="26" s="1"/>
  <c r="E78" i="26"/>
  <c r="F78" i="26" s="1"/>
  <c r="E39" i="26"/>
  <c r="F39" i="26" s="1"/>
  <c r="G99" i="2"/>
  <c r="H99" i="2"/>
  <c r="C78" i="26"/>
  <c r="G78" i="26" s="1"/>
  <c r="H78" i="26" s="1"/>
  <c r="H63" i="2"/>
  <c r="G63" i="2"/>
  <c r="E86" i="2"/>
  <c r="E74" i="2"/>
  <c r="C74" i="2"/>
  <c r="B79" i="26" s="1"/>
  <c r="C86" i="2"/>
  <c r="C92" i="2" s="1"/>
  <c r="F86" i="2"/>
  <c r="F74" i="2"/>
  <c r="D79" i="26" s="1"/>
  <c r="E79" i="26" l="1"/>
  <c r="F79" i="26" s="1"/>
  <c r="H74" i="2"/>
  <c r="G74" i="2"/>
  <c r="E92" i="2"/>
  <c r="G86" i="2"/>
  <c r="H86" i="2"/>
  <c r="E79" i="2"/>
  <c r="C79" i="26"/>
  <c r="G79" i="26" s="1"/>
  <c r="H79" i="26" s="1"/>
  <c r="C79" i="2"/>
  <c r="F92" i="2"/>
  <c r="F79" i="2"/>
  <c r="C17" i="19" l="1"/>
  <c r="C80" i="2"/>
  <c r="B81" i="26" s="1"/>
  <c r="H79" i="2"/>
  <c r="D80" i="26"/>
  <c r="F80" i="2"/>
  <c r="H80" i="2" s="1"/>
  <c r="G92" i="2"/>
  <c r="H92" i="2"/>
  <c r="G79" i="2"/>
  <c r="E17" i="19"/>
  <c r="C80" i="26"/>
  <c r="B80" i="26"/>
  <c r="F17" i="19"/>
  <c r="E80" i="26" l="1"/>
  <c r="F80" i="26" s="1"/>
  <c r="G80" i="26"/>
  <c r="H80" i="26" s="1"/>
  <c r="D80" i="2"/>
  <c r="G80" i="2"/>
  <c r="D81" i="26"/>
  <c r="L14" i="27" l="1"/>
  <c r="N14" i="27"/>
  <c r="L17" i="27"/>
  <c r="N17" i="27" l="1"/>
</calcChain>
</file>

<file path=xl/sharedStrings.xml><?xml version="1.0" encoding="utf-8"?>
<sst xmlns="http://schemas.openxmlformats.org/spreadsheetml/2006/main" count="811" uniqueCount="441">
  <si>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</si>
  <si>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</si>
  <si>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</si>
  <si>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</si>
  <si>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</si>
  <si>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</si>
  <si>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</si>
  <si>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</si>
  <si>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</si>
  <si>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</si>
  <si>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</si>
  <si>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</si>
  <si>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</si>
  <si>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</si>
  <si>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</si>
  <si>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</si>
  <si>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</si>
  <si>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</si>
  <si>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</si>
  <si>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</si>
  <si>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</si>
  <si>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</si>
  <si>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</si>
  <si>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</si>
  <si>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</si>
  <si>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</si>
  <si>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</si>
  <si>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</si>
  <si>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</si>
  <si>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</si>
  <si>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</si>
  <si>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</si>
  <si>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</si>
  <si>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</si>
  <si>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</si>
  <si>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</si>
  <si>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</si>
  <si>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</si>
  <si>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</si>
  <si>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</si>
  <si>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</si>
  <si>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</si>
  <si>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</si>
  <si>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</si>
  <si>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</si>
  <si>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</si>
  <si>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</si>
  <si>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</si>
  <si>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</si>
  <si>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</si>
  <si>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</si>
  <si>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</si>
  <si>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</si>
  <si>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</si>
  <si>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</si>
  <si>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</si>
  <si>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</si>
  <si>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</si>
  <si>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</si>
  <si>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</si>
  <si>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</si>
  <si>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</si>
  <si>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</si>
  <si>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</si>
  <si>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</si>
  <si>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</si>
  <si>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</si>
  <si>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</si>
  <si>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</si>
  <si>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</si>
  <si>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</si>
  <si>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</si>
  <si>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</si>
  <si>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</si>
  <si>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</si>
  <si>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</si>
  <si>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</si>
  <si>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</si>
  <si>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</si>
  <si>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</si>
  <si>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</si>
  <si>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</si>
  <si>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</si>
  <si>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</si>
  <si>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</si>
  <si>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</si>
  <si>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</si>
  <si>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</si>
  <si>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</si>
  <si>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</si>
  <si>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</si>
  <si>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</si>
  <si>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</si>
  <si>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</si>
  <si>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</si>
  <si>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</si>
  <si>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</si>
  <si>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</si>
  <si>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</si>
  <si>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</si>
  <si>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</si>
  <si>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</si>
  <si>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</si>
  <si>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</si>
  <si>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</si>
  <si>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</si>
  <si>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</si>
  <si>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</si>
  <si>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</si>
  <si>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</si>
  <si>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</si>
  <si>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</si>
  <si>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</si>
  <si>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</si>
  <si>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</si>
  <si>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</si>
  <si>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</si>
  <si>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</si>
  <si>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</si>
  <si>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</si>
  <si>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</si>
  <si>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</si>
  <si>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</si>
  <si>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</si>
  <si>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</si>
  <si>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</si>
  <si>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</si>
  <si>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</si>
  <si>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</si>
  <si>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</si>
  <si>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</si>
  <si>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</si>
  <si>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</si>
  <si>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</si>
  <si>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</si>
  <si>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</si>
  <si>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</si>
  <si>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</si>
  <si>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</si>
  <si>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</si>
  <si>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</si>
  <si>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</si>
  <si>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</si>
  <si>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</si>
  <si>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</si>
  <si>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</si>
  <si>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</si>
  <si>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</si>
  <si>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</si>
  <si>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</si>
  <si>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</si>
  <si>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</si>
  <si>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</si>
  <si>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</si>
  <si>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</si>
  <si>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</si>
  <si>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</si>
  <si>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</si>
  <si>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</si>
  <si>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</si>
  <si>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</si>
  <si>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</si>
  <si>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</si>
  <si>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</si>
  <si>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</si>
  <si>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</si>
  <si>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</si>
  <si>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</si>
  <si>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</si>
  <si>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</si>
  <si>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</si>
  <si>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</si>
  <si>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</si>
  <si>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</si>
  <si>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</si>
  <si>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</si>
  <si>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</si>
  <si>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</si>
  <si>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</si>
  <si>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</si>
  <si>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</si>
  <si>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</si>
  <si>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</si>
  <si>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</si>
  <si>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</si>
  <si>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</si>
  <si>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_________________________</t>
  </si>
  <si>
    <t>Середньомісячні витрати на оплату праці 
одного працівника (грн), усього,
у тому числі: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</si>
  <si>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</si>
  <si>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</si>
  <si>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</si>
  <si>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</si>
  <si>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</si>
  <si>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</si>
  <si>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</si>
  <si>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</si>
  <si>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</si>
  <si>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</si>
  <si>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</si>
  <si>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</si>
  <si>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</si>
  <si>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</si>
  <si>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</si>
  <si>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</si>
  <si>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</si>
  <si>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</si>
  <si>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</si>
  <si>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</si>
  <si>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</si>
  <si>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</si>
  <si>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</si>
  <si>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</si>
  <si>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</si>
  <si>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</si>
  <si>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</si>
  <si>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</si>
  <si>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</si>
  <si>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</si>
  <si>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</si>
  <si>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</si>
  <si>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</si>
  <si>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</si>
  <si>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</si>
  <si>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</si>
  <si>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</si>
  <si>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</si>
  <si>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</si>
  <si>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</si>
  <si>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Аналіз виконання дохідної частини звіту про виконання показників фінансового плану за 2019 рік</t>
  </si>
  <si>
    <t>тис. грн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</si>
  <si>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</si>
  <si>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</si>
  <si>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</si>
  <si>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</si>
  <si>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</si>
  <si>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Захоронення побутових відходів</t>
  </si>
  <si>
    <t>Продаж товару</t>
  </si>
  <si>
    <t>Вивезення твердих побутових відходів</t>
  </si>
  <si>
    <t>Благоустрій</t>
  </si>
  <si>
    <t>Інші види діяльності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</si>
  <si>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</si>
  <si>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</si>
  <si>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</si>
  <si>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</si>
  <si>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</si>
  <si>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</si>
  <si>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>Адміністративні витрати</t>
  </si>
  <si>
    <t>Фінансові витрати</t>
  </si>
  <si>
    <t>Інші витрати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</si>
  <si>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</si>
  <si>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</si>
  <si>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</si>
  <si>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</si>
  <si>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</si>
  <si>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</si>
  <si>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</si>
  <si>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</si>
  <si>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</si>
  <si>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</si>
  <si>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</si>
  <si>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</si>
  <si>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</si>
  <si>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інші податки, збори та платежі (екологічний податок)</t>
  </si>
  <si>
    <t>собівартість товару</t>
  </si>
  <si>
    <t>електричні вимірювання</t>
  </si>
  <si>
    <t>аварійно-рятувальне обслуговування полігону</t>
  </si>
  <si>
    <t xml:space="preserve">охорона полігону </t>
  </si>
  <si>
    <t>відрядження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</si>
  <si>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</si>
  <si>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</si>
  <si>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</si>
  <si>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</si>
  <si>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комунальні послуги</t>
  </si>
  <si>
    <t>коригування резерву безнадійної заборгованості</t>
  </si>
  <si>
    <t>реалізація оборотних активів</t>
  </si>
  <si>
    <t>питна вода</t>
  </si>
  <si>
    <t>стіл</t>
  </si>
  <si>
    <t>торцовочна пила</t>
  </si>
  <si>
    <t>апарат плазменої різки</t>
  </si>
  <si>
    <t>інструменти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</si>
  <si>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</si>
  <si>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</si>
  <si>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Модернізація, модифікація (добудова, дообладнання, реконструкція) основних засобів:</t>
  </si>
  <si>
    <t xml:space="preserve"> </t>
  </si>
  <si>
    <t>утримання приміщення</t>
  </si>
  <si>
    <t>розміщення інформаційного матеріалу</t>
  </si>
  <si>
    <t>страхове відшкодування</t>
  </si>
  <si>
    <t>Вивезення великогабаритних побутових відходів</t>
  </si>
  <si>
    <t>Технічний нагляд (одержувачі бюджетних коштів)</t>
  </si>
  <si>
    <t xml:space="preserve">                                                                                                                                                 Таблиця 2</t>
  </si>
  <si>
    <t xml:space="preserve">                                                                                                                                                 Таблиця 3</t>
  </si>
  <si>
    <t>ПРО ВИКОНАННЯ ПОКАЗНИКІВ ФІНАНСОВОГО ПЛАНУ КУП "ЕКОВІН"</t>
  </si>
  <si>
    <t>Директор КУП</t>
  </si>
  <si>
    <t>Відхилення,
(+,-)</t>
  </si>
  <si>
    <t>________________________</t>
  </si>
  <si>
    <t>(тис. грн)</t>
  </si>
  <si>
    <t>комунальне унітарне підприємство "ЕкоВін"</t>
  </si>
  <si>
    <t>навчання персоналу</t>
  </si>
  <si>
    <t>оренда основних засобів</t>
  </si>
  <si>
    <t>страхові послуги</t>
  </si>
  <si>
    <t>послуги банків та Центру муніципальних систем управління (ЦМСУ)</t>
  </si>
  <si>
    <t>послуги GPS навігації</t>
  </si>
  <si>
    <t>діагностика техніки</t>
  </si>
  <si>
    <t>охорона адміністративного будинку</t>
  </si>
  <si>
    <t>канцелярські товари та матеріали</t>
  </si>
  <si>
    <t>амортизація основних засобів прийнятих в господарське відання</t>
  </si>
  <si>
    <t>екологічний податок</t>
  </si>
  <si>
    <t>послуги банків</t>
  </si>
  <si>
    <t>списання простроченої кредиторської заборгованості</t>
  </si>
  <si>
    <t>відсотки банку за залишками коштів на поточних рахунках</t>
  </si>
  <si>
    <t>собівартість реалізованих оборотних активів</t>
  </si>
  <si>
    <t>коригування податку на додану вартість (пдв)</t>
  </si>
  <si>
    <t>Поповнення статутного капіталу підприємства</t>
  </si>
  <si>
    <t>прибирання контейнерних майданчиків</t>
  </si>
  <si>
    <t>заробітна плата мобілізованих</t>
  </si>
  <si>
    <t>єдиний соціальний внесок з заробітної плати мобілізованих</t>
  </si>
  <si>
    <t>утилізація небезпечних відходів</t>
  </si>
  <si>
    <t>розробка декларації про відходи</t>
  </si>
  <si>
    <t>матеріальна допомога</t>
  </si>
  <si>
    <t>комп'ютерної техніки</t>
  </si>
  <si>
    <t>РАЗОМ РЕАЛІЗАЦІЯ</t>
  </si>
  <si>
    <t>______________________</t>
  </si>
  <si>
    <t>тракторів</t>
  </si>
  <si>
    <t>Відрахування частини чистого прибутку (10%)</t>
  </si>
  <si>
    <t>пільгова пенсія за шкідливі умови праці</t>
  </si>
  <si>
    <t>інші доходи (розшифрувати)</t>
  </si>
  <si>
    <t>амортизація основних засобів безоплатно отриманих</t>
  </si>
  <si>
    <t>сміттєвоз</t>
  </si>
  <si>
    <t>у тому числі:</t>
  </si>
  <si>
    <t>Інші фінансові зобов'язання, усього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</si>
  <si>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</si>
  <si>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Короткострокові зобов'язання, усього</t>
  </si>
  <si>
    <t xml:space="preserve">Довгострокові зобов'язання, усього </t>
  </si>
  <si>
    <t>Заборгованість за кредитами станом на 01.01.2023 року</t>
  </si>
  <si>
    <t>Зобов'язання</t>
  </si>
  <si>
    <t xml:space="preserve">      4. Інформація щодо отримання та повернення залучених коштів</t>
  </si>
  <si>
    <t>Забезпечення</t>
  </si>
  <si>
    <t>Дата видачі / погашення (графік)</t>
  </si>
  <si>
    <t>Процентна ставка</t>
  </si>
  <si>
    <t xml:space="preserve">Сума, валюта за договорами </t>
  </si>
  <si>
    <t xml:space="preserve">Вид кредитного продукту та цільове призначення </t>
  </si>
  <si>
    <t>Найменування  банку</t>
  </si>
  <si>
    <t xml:space="preserve">      3. Діючі фінансові зобов'язання підприємства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</si>
  <si>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</si>
  <si>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</si>
  <si>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</si>
  <si>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</si>
  <si>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</si>
  <si>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</si>
  <si>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</si>
  <si>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</si>
  <si>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</si>
  <si>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6.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</si>
  <si>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</si>
  <si>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</si>
  <si>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інші джерела (розшифрувати)</t>
  </si>
  <si>
    <t>-</t>
  </si>
  <si>
    <t>Фінансова компанія "Муніципальні платіжні системи"</t>
  </si>
  <si>
    <t>фінансовий лізинг по сміттєвозу</t>
  </si>
  <si>
    <t>23.10.18/22.10.23</t>
  </si>
  <si>
    <t>02.11.18/01.11.23</t>
  </si>
  <si>
    <t>26.03.20/25.03.25</t>
  </si>
  <si>
    <t>МКП "Вінницький фонд муніципальних інвестицій"</t>
  </si>
  <si>
    <t>позика на придбання гусеничного бульдозера</t>
  </si>
  <si>
    <t>14.05.19/13.05.24</t>
  </si>
  <si>
    <t>позика на придбання 2 шт. сміттєвозів</t>
  </si>
  <si>
    <t>30.09.19/29.09.24</t>
  </si>
  <si>
    <t>гусеничний бульдозер</t>
  </si>
  <si>
    <t xml:space="preserve"> 2 шт. сміттєвози</t>
  </si>
  <si>
    <t>відновлювальна кредитна лінія для вирішення фінансово-господарських питань</t>
  </si>
  <si>
    <t>порука директора</t>
  </si>
  <si>
    <t>фінансовий лізинг на придбання сміттєвоза</t>
  </si>
  <si>
    <t>позика на вирішення фінансово-господарських питань</t>
  </si>
  <si>
    <t>Середня кількість працівників,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</si>
  <si>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</si>
  <si>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</si>
  <si>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Структура та динаміка чисельності, середньомісячної заробітної плати одного працівника та витрат на оплату праці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</si>
  <si>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</si>
  <si>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</si>
  <si>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Петро ГРИНЕВИЧ</t>
  </si>
  <si>
    <t>29.12.22/28.02.23</t>
  </si>
  <si>
    <t>встановлення лічильника енергії</t>
  </si>
  <si>
    <t>безоплатно отримана лінія електропередач</t>
  </si>
  <si>
    <t>лінія електропередач</t>
  </si>
  <si>
    <t>трактори</t>
  </si>
  <si>
    <t>сміттєвози (4шт.)</t>
  </si>
  <si>
    <t>атестація робочих місць</t>
  </si>
  <si>
    <t>дератизація</t>
  </si>
  <si>
    <t>миття автомобілів</t>
  </si>
  <si>
    <t>мережеве сховище</t>
  </si>
  <si>
    <t>автомобілі</t>
  </si>
  <si>
    <t>_____________________</t>
  </si>
  <si>
    <t>Відхилення, 
(+,-)</t>
  </si>
  <si>
    <t>напівавтомат інверторний</t>
  </si>
  <si>
    <t>комп'ютерна техніка</t>
  </si>
  <si>
    <r>
      <t xml:space="preserve">Фінансові витрати </t>
    </r>
    <r>
      <rPr>
        <sz val="16"/>
        <color theme="1"/>
        <rFont val="Times New Roman"/>
        <family val="1"/>
        <charset val="204"/>
      </rPr>
      <t>(нараховані відсотки за користування позиковим капіталом)</t>
    </r>
  </si>
  <si>
    <t>сміттєвози (4 шт.)</t>
  </si>
  <si>
    <t>ліцензія на зберігання пального</t>
  </si>
  <si>
    <t>транспортні послуги</t>
  </si>
  <si>
    <t>оперативно-технічне обслуговування електроустановки</t>
  </si>
  <si>
    <t>Технічний нагляд + Технічний нагляд одержувачі</t>
  </si>
  <si>
    <t>за 9 місяців 2023 року</t>
  </si>
  <si>
    <t>Звітний 9 місяців 2023 року</t>
  </si>
  <si>
    <t>за 9 місяців
2022 року</t>
  </si>
  <si>
    <t>за 9 місяців
2023 року</t>
  </si>
  <si>
    <t>Факт
за 9 місяців
2022 року</t>
  </si>
  <si>
    <t>План
на 9 місяців
2023 року</t>
  </si>
  <si>
    <t xml:space="preserve">Факт
за 9 місяців
2023 року </t>
  </si>
  <si>
    <t>Факт
за 9 місяців 2020 року</t>
  </si>
  <si>
    <t>План
на 9 місяців 2021 року</t>
  </si>
  <si>
    <t xml:space="preserve">Факт
за 9 місяців 2021 року </t>
  </si>
  <si>
    <t>План
на 9 місяців 
2023 року</t>
  </si>
  <si>
    <t xml:space="preserve">Факт
за 9 місяців 
2023 року </t>
  </si>
  <si>
    <t>Факт
9 місяців 2022 року</t>
  </si>
  <si>
    <t>План 
9 місяців 2023 року</t>
  </si>
  <si>
    <t>Факт
9 місяців 2023 року</t>
  </si>
  <si>
    <t>Отримано залучених коштів 
за 9 місяців 2023 року</t>
  </si>
  <si>
    <t>Повернено залучених коштів 
за 9 місяців 2023 року</t>
  </si>
  <si>
    <t>факт 
9 місяців 2022 року</t>
  </si>
  <si>
    <t>план
9 місяців 2023 року</t>
  </si>
  <si>
    <t>факт
9 місяців 2023 року</t>
  </si>
  <si>
    <t>Факт 9 місяців 2022 р.</t>
  </si>
  <si>
    <t>План 9 місяців 2023 р.</t>
  </si>
  <si>
    <t>Факт 9 місяців 2023 р.</t>
  </si>
  <si>
    <t>Факт 9 місяців 2023 р. до факту 9 місяців 2022 р.</t>
  </si>
  <si>
    <t>Факт 9 місяців 2023 р. до плану 9 місяців 2023 р.</t>
  </si>
  <si>
    <t>безоплатно отримані сміттєвози</t>
  </si>
  <si>
    <t>обслуговування системи відеонагляду</t>
  </si>
  <si>
    <t>гаражі</t>
  </si>
  <si>
    <t>сміттєвози (2 шт.)</t>
  </si>
  <si>
    <t>позика на придбання  сміттєвоза</t>
  </si>
  <si>
    <t>Заборгованість станом на 01.10.2023 року</t>
  </si>
  <si>
    <t>31.07.2023/30.07.28</t>
  </si>
  <si>
    <t xml:space="preserve">до звіту про виконання показників фінансового плану за 9 місяців 2023 року                                                                                                  </t>
  </si>
  <si>
    <t>7. Джерела капітальних інвестицій за 9 місяців 2023 року</t>
  </si>
  <si>
    <t>VІІ. Розподіл коштів, отриманих з  бюджету на поповнення статутного капіталу</t>
  </si>
  <si>
    <t>розробка норм витрат палива</t>
  </si>
  <si>
    <t>сміттєвози (3 шт.)</t>
  </si>
  <si>
    <t>контейнери (50 шт.)</t>
  </si>
  <si>
    <t>сміттєвоз (1 шт.)</t>
  </si>
  <si>
    <t>Інші джерела (безоплатно отримано від Польщі та Німеччини)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</si>
</sst>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</numFmts>
  <fonts count="11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Arial Cyr"/>
      <charset val="204"/>
    </font>
    <font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98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quotePrefix="1" applyFont="1" applyFill="1" applyBorder="1" applyAlignment="1">
      <alignment horizontal="center" vertical="center"/>
    </xf>
    <xf numFmtId="0" fontId="75" fillId="28" borderId="3" xfId="0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7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179" fontId="80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NumberFormat="1" applyFont="1" applyFill="1" applyBorder="1" applyAlignment="1">
      <alignment horizontal="center" vertical="center"/>
    </xf>
    <xf numFmtId="0" fontId="90" fillId="28" borderId="0" xfId="0" applyFont="1" applyFill="1" applyBorder="1" applyAlignment="1">
      <alignment horizontal="left" vertical="center" wrapText="1"/>
    </xf>
    <xf numFmtId="0" fontId="90" fillId="28" borderId="0" xfId="0" applyNumberFormat="1" applyFont="1" applyFill="1" applyBorder="1" applyAlignment="1">
      <alignment horizontal="center" vertical="center"/>
    </xf>
    <xf numFmtId="173" fontId="90" fillId="28" borderId="0" xfId="0" applyNumberFormat="1" applyFont="1" applyFill="1" applyBorder="1" applyAlignment="1">
      <alignment horizontal="center" vertical="center" wrapText="1"/>
    </xf>
    <xf numFmtId="169" fontId="90" fillId="28" borderId="0" xfId="206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4" fillId="22" borderId="14" xfId="0" applyFont="1" applyFill="1" applyBorder="1" applyAlignment="1">
      <alignment horizontal="center" vertical="center"/>
    </xf>
    <xf numFmtId="0" fontId="84" fillId="22" borderId="14" xfId="0" applyFont="1" applyFill="1" applyBorder="1" applyAlignment="1">
      <alignment horizontal="center" vertical="center" wrapText="1"/>
    </xf>
    <xf numFmtId="0" fontId="84" fillId="22" borderId="14" xfId="0" applyFont="1" applyFill="1" applyBorder="1" applyAlignment="1">
      <alignment horizontal="center" vertical="center" wrapText="1" shrinkToFit="1"/>
    </xf>
    <xf numFmtId="0" fontId="84" fillId="22" borderId="3" xfId="0" applyFont="1" applyFill="1" applyBorder="1" applyAlignment="1">
      <alignment horizontal="center" vertical="center"/>
    </xf>
    <xf numFmtId="0" fontId="84" fillId="22" borderId="3" xfId="0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left" vertical="center" wrapText="1"/>
    </xf>
    <xf numFmtId="179" fontId="84" fillId="28" borderId="3" xfId="0" applyNumberFormat="1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84" fillId="22" borderId="3" xfId="0" applyFont="1" applyFill="1" applyBorder="1" applyAlignment="1">
      <alignment horizontal="left" vertical="center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88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left" vertical="center" wrapText="1"/>
    </xf>
    <xf numFmtId="0" fontId="88" fillId="22" borderId="3" xfId="0" quotePrefix="1" applyFont="1" applyFill="1" applyBorder="1" applyAlignment="1">
      <alignment horizontal="center" vertical="center"/>
    </xf>
    <xf numFmtId="0" fontId="95" fillId="28" borderId="19" xfId="0" applyFont="1" applyFill="1" applyBorder="1" applyAlignment="1">
      <alignment wrapText="1"/>
    </xf>
    <xf numFmtId="177" fontId="95" fillId="28" borderId="19" xfId="0" applyNumberFormat="1" applyFont="1" applyFill="1" applyBorder="1" applyAlignment="1">
      <alignment horizontal="center" wrapText="1"/>
    </xf>
    <xf numFmtId="1" fontId="95" fillId="28" borderId="19" xfId="0" applyNumberFormat="1" applyFont="1" applyFill="1" applyBorder="1" applyAlignment="1">
      <alignment horizontal="center" wrapText="1"/>
    </xf>
    <xf numFmtId="169" fontId="95" fillId="28" borderId="19" xfId="0" applyNumberFormat="1" applyFont="1" applyFill="1" applyBorder="1" applyAlignment="1">
      <alignment horizontal="center" wrapText="1"/>
    </xf>
    <xf numFmtId="0" fontId="94" fillId="28" borderId="3" xfId="0" applyFont="1" applyFill="1" applyBorder="1" applyAlignment="1">
      <alignment wrapText="1"/>
    </xf>
    <xf numFmtId="1" fontId="94" fillId="28" borderId="19" xfId="0" applyNumberFormat="1" applyFont="1" applyFill="1" applyBorder="1" applyAlignment="1">
      <alignment horizontal="center" wrapText="1"/>
    </xf>
    <xf numFmtId="169" fontId="94" fillId="28" borderId="19" xfId="0" applyNumberFormat="1" applyFont="1" applyFill="1" applyBorder="1" applyAlignment="1">
      <alignment horizontal="center" wrapText="1"/>
    </xf>
    <xf numFmtId="0" fontId="95" fillId="28" borderId="3" xfId="0" applyFont="1" applyFill="1" applyBorder="1" applyAlignment="1">
      <alignment wrapText="1"/>
    </xf>
    <xf numFmtId="0" fontId="94" fillId="28" borderId="0" xfId="0" applyFont="1" applyFill="1"/>
    <xf numFmtId="0" fontId="97" fillId="28" borderId="0" xfId="0" applyFont="1" applyFill="1"/>
    <xf numFmtId="0" fontId="93" fillId="28" borderId="0" xfId="0" applyFont="1" applyFill="1"/>
    <xf numFmtId="0" fontId="98" fillId="28" borderId="0" xfId="0" applyFont="1" applyFill="1"/>
    <xf numFmtId="0" fontId="97" fillId="28" borderId="0" xfId="0" applyFont="1" applyFill="1" applyAlignment="1">
      <alignment horizontal="right"/>
    </xf>
    <xf numFmtId="177" fontId="95" fillId="28" borderId="3" xfId="0" applyNumberFormat="1" applyFont="1" applyFill="1" applyBorder="1" applyAlignment="1">
      <alignment horizontal="center" wrapText="1"/>
    </xf>
    <xf numFmtId="177" fontId="94" fillId="28" borderId="3" xfId="0" quotePrefix="1" applyNumberFormat="1" applyFont="1" applyFill="1" applyBorder="1" applyAlignment="1">
      <alignment horizontal="center" wrapText="1"/>
    </xf>
    <xf numFmtId="177" fontId="74" fillId="28" borderId="3" xfId="0" applyNumberFormat="1" applyFont="1" applyFill="1" applyBorder="1" applyAlignment="1">
      <alignment vertical="center" wrapText="1"/>
    </xf>
    <xf numFmtId="0" fontId="6" fillId="28" borderId="15" xfId="0" applyFont="1" applyFill="1" applyBorder="1" applyAlignment="1">
      <alignment vertical="center"/>
    </xf>
    <xf numFmtId="177" fontId="6" fillId="28" borderId="3" xfId="0" applyNumberFormat="1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vertical="center"/>
    </xf>
    <xf numFmtId="0" fontId="6" fillId="28" borderId="3" xfId="0" applyFont="1" applyFill="1" applyBorder="1" applyAlignment="1">
      <alignment vertical="center" wrapText="1"/>
    </xf>
    <xf numFmtId="0" fontId="6" fillId="28" borderId="3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3" fontId="99" fillId="28" borderId="3" xfId="0" applyNumberFormat="1" applyFont="1" applyFill="1" applyBorder="1" applyAlignment="1">
      <alignment horizontal="center" vertical="center" wrapText="1" shrinkToFi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" fontId="6" fillId="22" borderId="3" xfId="0" applyNumberFormat="1" applyFont="1" applyFill="1" applyBorder="1" applyAlignment="1">
      <alignment horizontal="right" vertical="center" wrapText="1"/>
    </xf>
    <xf numFmtId="177" fontId="80" fillId="22" borderId="3" xfId="0" applyNumberFormat="1" applyFont="1" applyFill="1" applyBorder="1" applyAlignment="1">
      <alignment horizontal="right" vertical="center" wrapText="1"/>
    </xf>
    <xf numFmtId="0" fontId="88" fillId="22" borderId="3" xfId="0" applyFont="1" applyFill="1" applyBorder="1" applyAlignment="1">
      <alignment horizontal="right" vertical="center" wrapText="1"/>
    </xf>
    <xf numFmtId="179" fontId="88" fillId="28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right" vertical="center" wrapText="1"/>
    </xf>
    <xf numFmtId="179" fontId="65" fillId="28" borderId="3" xfId="0" applyNumberFormat="1" applyFont="1" applyFill="1" applyBorder="1" applyAlignment="1">
      <alignment horizontal="right" vertical="center" wrapText="1"/>
    </xf>
    <xf numFmtId="0" fontId="65" fillId="22" borderId="3" xfId="0" quotePrefix="1" applyFont="1" applyFill="1" applyBorder="1" applyAlignment="1">
      <alignment horizontal="right" vertical="center"/>
    </xf>
    <xf numFmtId="1" fontId="65" fillId="28" borderId="3" xfId="0" applyNumberFormat="1" applyFont="1" applyFill="1" applyBorder="1" applyAlignment="1">
      <alignment horizontal="right" vertical="center" wrapText="1"/>
    </xf>
    <xf numFmtId="0" fontId="88" fillId="22" borderId="3" xfId="0" quotePrefix="1" applyFont="1" applyFill="1" applyBorder="1" applyAlignment="1">
      <alignment horizontal="right" vertical="center"/>
    </xf>
    <xf numFmtId="1" fontId="88" fillId="28" borderId="3" xfId="0" applyNumberFormat="1" applyFont="1" applyFill="1" applyBorder="1" applyAlignment="1">
      <alignment horizontal="right" vertical="center" wrapText="1"/>
    </xf>
    <xf numFmtId="0" fontId="83" fillId="22" borderId="3" xfId="0" quotePrefix="1" applyFont="1" applyFill="1" applyBorder="1" applyAlignment="1">
      <alignment horizontal="right" vertical="center"/>
    </xf>
    <xf numFmtId="1" fontId="83" fillId="28" borderId="3" xfId="0" applyNumberFormat="1" applyFont="1" applyFill="1" applyBorder="1" applyAlignment="1">
      <alignment horizontal="right" vertical="center" wrapText="1"/>
    </xf>
    <xf numFmtId="1" fontId="80" fillId="28" borderId="3" xfId="0" applyNumberFormat="1" applyFont="1" applyFill="1" applyBorder="1" applyAlignment="1">
      <alignment horizontal="right" vertical="center" wrapText="1"/>
    </xf>
    <xf numFmtId="177" fontId="94" fillId="28" borderId="3" xfId="0" applyNumberFormat="1" applyFont="1" applyFill="1" applyBorder="1" applyAlignment="1">
      <alignment horizontal="center" wrapText="1"/>
    </xf>
    <xf numFmtId="1" fontId="6" fillId="28" borderId="3" xfId="0" applyNumberFormat="1" applyFont="1" applyFill="1" applyBorder="1" applyAlignment="1">
      <alignment horizontal="right" vertical="center" wrapText="1"/>
    </xf>
    <xf numFmtId="177" fontId="78" fillId="28" borderId="3" xfId="0" applyNumberFormat="1" applyFont="1" applyFill="1" applyBorder="1" applyAlignment="1">
      <alignment horizontal="right" vertical="center" wrapText="1"/>
    </xf>
    <xf numFmtId="177" fontId="6" fillId="22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wrapText="1"/>
    </xf>
    <xf numFmtId="0" fontId="75" fillId="28" borderId="0" xfId="0" quotePrefix="1" applyFont="1" applyFill="1" applyBorder="1" applyAlignment="1">
      <alignment horizontal="center"/>
    </xf>
    <xf numFmtId="170" fontId="75" fillId="28" borderId="0" xfId="0" quotePrefix="1" applyNumberFormat="1" applyFont="1" applyFill="1" applyBorder="1" applyAlignment="1">
      <alignment wrapText="1"/>
    </xf>
    <xf numFmtId="0" fontId="75" fillId="28" borderId="0" xfId="0" applyFont="1" applyFill="1" applyBorder="1" applyAlignment="1"/>
    <xf numFmtId="0" fontId="75" fillId="0" borderId="0" xfId="0" applyFont="1" applyFill="1" applyBorder="1" applyAlignment="1"/>
    <xf numFmtId="0" fontId="65" fillId="28" borderId="0" xfId="0" applyFont="1" applyFill="1" applyBorder="1" applyAlignment="1">
      <alignment horizontal="center" vertical="top"/>
    </xf>
    <xf numFmtId="0" fontId="65" fillId="28" borderId="0" xfId="0" applyFont="1" applyFill="1" applyBorder="1" applyAlignment="1">
      <alignment vertical="top"/>
    </xf>
    <xf numFmtId="0" fontId="65" fillId="28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Border="1" applyAlignment="1">
      <alignment vertical="top"/>
    </xf>
    <xf numFmtId="0" fontId="84" fillId="0" borderId="0" xfId="0" applyFont="1" applyFill="1" applyAlignment="1">
      <alignment vertical="top"/>
    </xf>
    <xf numFmtId="0" fontId="6" fillId="28" borderId="0" xfId="0" applyFont="1" applyFill="1" applyBorder="1" applyAlignment="1">
      <alignment vertical="center"/>
    </xf>
    <xf numFmtId="0" fontId="78" fillId="22" borderId="0" xfId="0" quotePrefix="1" applyFont="1" applyFill="1" applyBorder="1" applyAlignment="1">
      <alignment horizontal="center" vertical="center"/>
    </xf>
    <xf numFmtId="177" fontId="6" fillId="28" borderId="0" xfId="0" applyNumberFormat="1" applyFont="1" applyFill="1" applyBorder="1" applyAlignment="1">
      <alignment horizontal="center" vertical="center" wrapText="1"/>
    </xf>
    <xf numFmtId="1" fontId="6" fillId="22" borderId="0" xfId="0" applyNumberFormat="1" applyFont="1" applyFill="1" applyBorder="1" applyAlignment="1">
      <alignment horizontal="center" vertical="center" wrapText="1"/>
    </xf>
    <xf numFmtId="177" fontId="6" fillId="22" borderId="0" xfId="0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/>
    <xf numFmtId="0" fontId="5" fillId="0" borderId="0" xfId="0" applyFont="1" applyFill="1" applyBorder="1" applyAlignment="1"/>
    <xf numFmtId="0" fontId="101" fillId="28" borderId="0" xfId="0" applyFont="1" applyFill="1" applyBorder="1" applyAlignment="1">
      <alignment horizontal="center" wrapText="1"/>
    </xf>
    <xf numFmtId="0" fontId="101" fillId="28" borderId="0" xfId="0" quotePrefix="1" applyFont="1" applyFill="1" applyBorder="1" applyAlignment="1">
      <alignment horizontal="center"/>
    </xf>
    <xf numFmtId="170" fontId="101" fillId="28" borderId="0" xfId="0" applyNumberFormat="1" applyFont="1" applyFill="1" applyBorder="1" applyAlignment="1">
      <alignment wrapText="1"/>
    </xf>
    <xf numFmtId="0" fontId="101" fillId="28" borderId="0" xfId="0" applyFont="1" applyFill="1" applyBorder="1" applyAlignment="1"/>
    <xf numFmtId="0" fontId="101" fillId="0" borderId="0" xfId="0" applyFont="1" applyFill="1" applyBorder="1" applyAlignment="1"/>
    <xf numFmtId="0" fontId="5" fillId="28" borderId="0" xfId="0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top"/>
    </xf>
    <xf numFmtId="0" fontId="5" fillId="28" borderId="0" xfId="0" applyFont="1" applyFill="1" applyAlignment="1">
      <alignment vertical="top"/>
    </xf>
    <xf numFmtId="0" fontId="100" fillId="28" borderId="0" xfId="0" applyFont="1" applyFill="1" applyBorder="1" applyAlignment="1">
      <alignment horizontal="center" vertical="top"/>
    </xf>
    <xf numFmtId="0" fontId="100" fillId="28" borderId="0" xfId="0" applyFont="1" applyFill="1" applyBorder="1" applyAlignment="1">
      <alignment vertical="top"/>
    </xf>
    <xf numFmtId="0" fontId="100" fillId="28" borderId="0" xfId="0" applyFont="1" applyFill="1" applyAlignment="1">
      <alignment vertical="top"/>
    </xf>
    <xf numFmtId="0" fontId="10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 shrinkToFit="1"/>
    </xf>
    <xf numFmtId="0" fontId="6" fillId="22" borderId="3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7" fontId="91" fillId="28" borderId="3" xfId="0" applyNumberFormat="1" applyFont="1" applyFill="1" applyBorder="1" applyAlignment="1">
      <alignment horizontal="right" vertical="center"/>
    </xf>
    <xf numFmtId="0" fontId="91" fillId="28" borderId="3" xfId="0" applyFont="1" applyFill="1" applyBorder="1" applyAlignment="1">
      <alignment vertical="center" wrapText="1"/>
    </xf>
    <xf numFmtId="0" fontId="91" fillId="28" borderId="3" xfId="0" applyFont="1" applyFill="1" applyBorder="1" applyAlignment="1">
      <alignment horizontal="center" vertical="center" wrapText="1"/>
    </xf>
    <xf numFmtId="170" fontId="6" fillId="22" borderId="3" xfId="0" applyNumberFormat="1" applyFont="1" applyFill="1" applyBorder="1" applyAlignment="1">
      <alignment horizontal="right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0" fontId="82" fillId="28" borderId="0" xfId="0" applyFont="1" applyFill="1" applyBorder="1" applyAlignment="1">
      <alignment horizontal="center" wrapText="1"/>
    </xf>
    <xf numFmtId="0" fontId="65" fillId="28" borderId="0" xfId="0" quotePrefix="1" applyFont="1" applyFill="1" applyBorder="1" applyAlignment="1">
      <alignment horizontal="center"/>
    </xf>
    <xf numFmtId="170" fontId="65" fillId="28" borderId="0" xfId="0" quotePrefix="1" applyNumberFormat="1" applyFont="1" applyFill="1" applyBorder="1" applyAlignment="1">
      <alignment wrapText="1"/>
    </xf>
    <xf numFmtId="0" fontId="65" fillId="0" borderId="0" xfId="0" applyFont="1" applyFill="1" applyBorder="1" applyAlignment="1"/>
    <xf numFmtId="0" fontId="71" fillId="28" borderId="0" xfId="0" applyFont="1" applyFill="1" applyBorder="1" applyAlignment="1">
      <alignment horizontal="center" wrapText="1"/>
    </xf>
    <xf numFmtId="0" fontId="70" fillId="28" borderId="0" xfId="0" quotePrefix="1" applyFont="1" applyFill="1" applyBorder="1" applyAlignment="1">
      <alignment horizontal="center"/>
    </xf>
    <xf numFmtId="170" fontId="70" fillId="28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177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>
      <alignment horizontal="left" vertical="center" wrapText="1"/>
    </xf>
    <xf numFmtId="170" fontId="65" fillId="28" borderId="0" xfId="0" applyNumberFormat="1" applyFont="1" applyFill="1" applyBorder="1" applyAlignment="1">
      <alignment wrapText="1"/>
    </xf>
    <xf numFmtId="0" fontId="84" fillId="0" borderId="0" xfId="0" applyFont="1" applyFill="1" applyBorder="1" applyAlignment="1">
      <alignment vertical="top"/>
    </xf>
    <xf numFmtId="0" fontId="80" fillId="28" borderId="3" xfId="0" quotePrefix="1" applyNumberFormat="1" applyFont="1" applyFill="1" applyBorder="1" applyAlignment="1">
      <alignment horizontal="center" vertical="center"/>
    </xf>
    <xf numFmtId="0" fontId="85" fillId="0" borderId="0" xfId="0" applyFont="1" applyAlignment="1"/>
    <xf numFmtId="0" fontId="102" fillId="0" borderId="0" xfId="0" applyFont="1" applyAlignment="1">
      <alignment vertical="top"/>
    </xf>
    <xf numFmtId="178" fontId="78" fillId="29" borderId="3" xfId="0" applyNumberFormat="1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" fontId="6" fillId="28" borderId="3" xfId="0" applyNumberFormat="1" applyFont="1" applyFill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80" fillId="22" borderId="3" xfId="0" quotePrefix="1" applyFont="1" applyFill="1" applyBorder="1" applyAlignment="1">
      <alignment horizontal="right" vertical="center"/>
    </xf>
    <xf numFmtId="0" fontId="94" fillId="28" borderId="3" xfId="0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0" fillId="28" borderId="0" xfId="0" applyFill="1"/>
    <xf numFmtId="177" fontId="0" fillId="28" borderId="0" xfId="0" applyNumberFormat="1" applyFill="1"/>
    <xf numFmtId="180" fontId="78" fillId="28" borderId="3" xfId="0" applyNumberFormat="1" applyFont="1" applyFill="1" applyBorder="1" applyAlignment="1">
      <alignment horizontal="center" wrapText="1"/>
    </xf>
    <xf numFmtId="180" fontId="6" fillId="28" borderId="3" xfId="0" applyNumberFormat="1" applyFont="1" applyFill="1" applyBorder="1" applyAlignment="1">
      <alignment horizontal="center" wrapText="1"/>
    </xf>
    <xf numFmtId="181" fontId="94" fillId="28" borderId="3" xfId="0" applyNumberFormat="1" applyFont="1" applyFill="1" applyBorder="1" applyAlignment="1">
      <alignment horizontal="center" wrapText="1"/>
    </xf>
    <xf numFmtId="0" fontId="84" fillId="28" borderId="0" xfId="0" applyFont="1" applyFill="1"/>
    <xf numFmtId="0" fontId="6" fillId="28" borderId="0" xfId="0" applyFont="1" applyFill="1"/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81" fontId="95" fillId="28" borderId="3" xfId="0" applyNumberFormat="1" applyFont="1" applyFill="1" applyBorder="1" applyAlignment="1">
      <alignment horizontal="center" wrapText="1"/>
    </xf>
    <xf numFmtId="0" fontId="6" fillId="28" borderId="3" xfId="0" applyFont="1" applyFill="1" applyBorder="1"/>
    <xf numFmtId="0" fontId="95" fillId="30" borderId="3" xfId="0" applyFont="1" applyFill="1" applyBorder="1" applyAlignment="1">
      <alignment wrapText="1"/>
    </xf>
    <xf numFmtId="0" fontId="78" fillId="30" borderId="3" xfId="0" applyFont="1" applyFill="1" applyBorder="1"/>
    <xf numFmtId="1" fontId="95" fillId="30" borderId="19" xfId="0" applyNumberFormat="1" applyFont="1" applyFill="1" applyBorder="1" applyAlignment="1">
      <alignment horizontal="center" wrapText="1"/>
    </xf>
    <xf numFmtId="169" fontId="95" fillId="30" borderId="19" xfId="0" applyNumberFormat="1" applyFont="1" applyFill="1" applyBorder="1" applyAlignment="1">
      <alignment horizontal="center" wrapText="1"/>
    </xf>
    <xf numFmtId="0" fontId="5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top"/>
    </xf>
    <xf numFmtId="0" fontId="75" fillId="28" borderId="3" xfId="0" applyFont="1" applyFill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0" fontId="103" fillId="28" borderId="0" xfId="0" applyFont="1" applyFill="1" applyAlignment="1">
      <alignment horizontal="center" vertical="center"/>
    </xf>
    <xf numFmtId="170" fontId="5" fillId="28" borderId="0" xfId="0" applyNumberFormat="1" applyFont="1" applyFill="1" applyAlignment="1">
      <alignment vertical="center"/>
    </xf>
    <xf numFmtId="0" fontId="5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105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right" vertical="center"/>
    </xf>
    <xf numFmtId="178" fontId="66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69" fontId="66" fillId="28" borderId="3" xfId="0" applyNumberFormat="1" applyFont="1" applyFill="1" applyBorder="1" applyAlignment="1">
      <alignment horizontal="right" vertical="center"/>
    </xf>
    <xf numFmtId="169" fontId="70" fillId="28" borderId="3" xfId="0" applyNumberFormat="1" applyFont="1" applyFill="1" applyBorder="1" applyAlignment="1">
      <alignment horizontal="right" vertical="center"/>
    </xf>
    <xf numFmtId="3" fontId="70" fillId="28" borderId="3" xfId="0" applyNumberFormat="1" applyFont="1" applyFill="1" applyBorder="1" applyAlignment="1">
      <alignment horizontal="righ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5" fillId="28" borderId="19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 shrinkToFit="1"/>
    </xf>
    <xf numFmtId="170" fontId="70" fillId="28" borderId="0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left" vertical="center" wrapText="1"/>
    </xf>
    <xf numFmtId="0" fontId="67" fillId="28" borderId="0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right" vertical="center" wrapText="1"/>
    </xf>
    <xf numFmtId="0" fontId="70" fillId="28" borderId="3" xfId="0" applyNumberFormat="1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horizontal="left" vertical="center" wrapText="1" shrinkToFit="1"/>
    </xf>
    <xf numFmtId="3" fontId="5" fillId="28" borderId="0" xfId="0" applyNumberFormat="1" applyFont="1" applyFill="1" applyBorder="1" applyAlignment="1">
      <alignment horizontal="center" vertical="center" wrapText="1"/>
    </xf>
    <xf numFmtId="3" fontId="5" fillId="28" borderId="18" xfId="0" applyNumberFormat="1" applyFont="1" applyFill="1" applyBorder="1" applyAlignment="1">
      <alignment vertical="center" wrapTex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/>
    </xf>
    <xf numFmtId="170" fontId="4" fillId="28" borderId="0" xfId="0" applyNumberFormat="1" applyFont="1" applyFill="1" applyBorder="1" applyAlignment="1">
      <alignment vertical="center"/>
    </xf>
    <xf numFmtId="0" fontId="4" fillId="28" borderId="0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/>
    </xf>
    <xf numFmtId="0" fontId="70" fillId="28" borderId="0" xfId="0" applyFont="1" applyFill="1" applyAlignment="1">
      <alignment horizontal="right" vertical="center"/>
    </xf>
    <xf numFmtId="0" fontId="70" fillId="28" borderId="13" xfId="0" applyFont="1" applyFill="1" applyBorder="1" applyAlignment="1">
      <alignment vertical="center"/>
    </xf>
    <xf numFmtId="0" fontId="70" fillId="28" borderId="13" xfId="0" applyFont="1" applyFill="1" applyBorder="1" applyAlignment="1">
      <alignment horizontal="center"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9" fontId="70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right" vertical="center"/>
    </xf>
    <xf numFmtId="169" fontId="66" fillId="28" borderId="0" xfId="0" applyNumberFormat="1" applyFont="1" applyFill="1" applyBorder="1" applyAlignment="1">
      <alignment horizontal="right"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7" fillId="28" borderId="0" xfId="0" applyFont="1" applyFill="1"/>
    <xf numFmtId="0" fontId="107" fillId="28" borderId="0" xfId="0" applyFont="1" applyFill="1" applyAlignment="1">
      <alignment horizontal="center" vertical="center"/>
    </xf>
    <xf numFmtId="0" fontId="70" fillId="28" borderId="3" xfId="0" applyNumberFormat="1" applyFont="1" applyFill="1" applyBorder="1"/>
    <xf numFmtId="0" fontId="66" fillId="28" borderId="0" xfId="0" applyFont="1" applyFill="1" applyBorder="1" applyAlignment="1">
      <alignment horizontal="right"/>
    </xf>
    <xf numFmtId="169" fontId="66" fillId="28" borderId="0" xfId="0" applyNumberFormat="1" applyFont="1" applyFill="1" applyBorder="1" applyAlignment="1">
      <alignment horizontal="right"/>
    </xf>
    <xf numFmtId="0" fontId="70" fillId="28" borderId="0" xfId="0" applyFont="1" applyFill="1" applyAlignment="1"/>
    <xf numFmtId="0" fontId="5" fillId="28" borderId="0" xfId="0" applyFont="1" applyFill="1" applyAlignment="1"/>
    <xf numFmtId="0" fontId="4" fillId="28" borderId="0" xfId="0" applyFont="1" applyFill="1" applyBorder="1" applyAlignment="1">
      <alignment horizontal="left" vertical="top"/>
    </xf>
    <xf numFmtId="0" fontId="5" fillId="28" borderId="0" xfId="0" applyFont="1" applyFill="1" applyAlignment="1">
      <alignment vertical="center" wrapText="1" shrinkToFit="1"/>
    </xf>
    <xf numFmtId="0" fontId="5" fillId="28" borderId="0" xfId="0" applyFont="1" applyFill="1" applyBorder="1" applyAlignment="1">
      <alignment vertical="center" wrapText="1" shrinkToFit="1"/>
    </xf>
    <xf numFmtId="0" fontId="4" fillId="28" borderId="0" xfId="0" applyFont="1" applyFill="1" applyAlignment="1">
      <alignment horizontal="right" vertical="center"/>
    </xf>
    <xf numFmtId="0" fontId="108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/>
    </xf>
    <xf numFmtId="49" fontId="109" fillId="28" borderId="3" xfId="0" applyNumberFormat="1" applyFont="1" applyFill="1" applyBorder="1" applyAlignment="1">
      <alignment horizontal="left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49" fontId="5" fillId="28" borderId="3" xfId="0" applyNumberFormat="1" applyFont="1" applyFill="1" applyBorder="1" applyAlignment="1">
      <alignment horizontal="left" vertical="center" wrapText="1"/>
    </xf>
    <xf numFmtId="177" fontId="5" fillId="28" borderId="15" xfId="0" applyNumberFormat="1" applyFont="1" applyFill="1" applyBorder="1" applyAlignment="1">
      <alignment horizontal="right" vertical="center" wrapText="1"/>
    </xf>
    <xf numFmtId="177" fontId="5" fillId="28" borderId="16" xfId="0" applyNumberFormat="1" applyFont="1" applyFill="1" applyBorder="1" applyAlignment="1">
      <alignment horizontal="right" vertical="center" wrapText="1"/>
    </xf>
    <xf numFmtId="0" fontId="94" fillId="28" borderId="0" xfId="0" applyFont="1" applyFill="1" applyBorder="1" applyAlignment="1">
      <alignment wrapText="1"/>
    </xf>
    <xf numFmtId="180" fontId="6" fillId="28" borderId="0" xfId="0" applyNumberFormat="1" applyFont="1" applyFill="1" applyBorder="1" applyAlignment="1">
      <alignment horizontal="center" wrapText="1"/>
    </xf>
    <xf numFmtId="1" fontId="94" fillId="28" borderId="0" xfId="0" applyNumberFormat="1" applyFont="1" applyFill="1" applyBorder="1" applyAlignment="1">
      <alignment horizontal="center" wrapText="1"/>
    </xf>
    <xf numFmtId="169" fontId="94" fillId="28" borderId="0" xfId="0" applyNumberFormat="1" applyFont="1" applyFill="1" applyBorder="1" applyAlignment="1">
      <alignment horizontal="center" wrapText="1"/>
    </xf>
    <xf numFmtId="179" fontId="99" fillId="28" borderId="3" xfId="0" applyNumberFormat="1" applyFont="1" applyFill="1" applyBorder="1" applyAlignment="1">
      <alignment horizontal="center" vertical="center" wrapText="1"/>
    </xf>
    <xf numFmtId="179" fontId="99" fillId="28" borderId="3" xfId="0" applyNumberFormat="1" applyFont="1" applyFill="1" applyBorder="1" applyAlignment="1">
      <alignment horizontal="right" vertical="center" wrapText="1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99" fillId="28" borderId="3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0" fontId="70" fillId="28" borderId="3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173" fontId="99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77" fontId="66" fillId="28" borderId="3" xfId="0" applyNumberFormat="1" applyFont="1" applyFill="1" applyBorder="1" applyAlignment="1">
      <alignment horizontal="right" vertical="center" wrapText="1"/>
    </xf>
    <xf numFmtId="173" fontId="66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178" fontId="78" fillId="28" borderId="3" xfId="0" applyNumberFormat="1" applyFont="1" applyFill="1" applyBorder="1" applyAlignment="1">
      <alignment horizontal="right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5" fillId="0" borderId="15" xfId="0" applyFont="1" applyBorder="1" applyAlignment="1">
      <alignment horizontal="left" vertical="center"/>
    </xf>
    <xf numFmtId="0" fontId="84" fillId="28" borderId="0" xfId="0" applyFont="1" applyFill="1" applyBorder="1" applyAlignment="1">
      <alignment horizontal="center" vertical="top"/>
    </xf>
    <xf numFmtId="0" fontId="5" fillId="28" borderId="0" xfId="0" applyFont="1" applyFill="1" applyAlignment="1">
      <alignment vertical="center"/>
    </xf>
    <xf numFmtId="0" fontId="5" fillId="28" borderId="3" xfId="0" applyFont="1" applyFill="1" applyBorder="1" applyAlignment="1">
      <alignment vertical="center"/>
    </xf>
    <xf numFmtId="0" fontId="70" fillId="28" borderId="3" xfId="0" applyFont="1" applyFill="1" applyBorder="1" applyAlignment="1">
      <alignment vertical="center"/>
    </xf>
    <xf numFmtId="0" fontId="82" fillId="0" borderId="0" xfId="0" applyFont="1" applyFill="1" applyBorder="1" applyAlignment="1"/>
    <xf numFmtId="0" fontId="84" fillId="28" borderId="0" xfId="0" applyFont="1" applyFill="1" applyAlignment="1">
      <alignment vertical="top"/>
    </xf>
    <xf numFmtId="0" fontId="84" fillId="22" borderId="3" xfId="0" applyFont="1" applyFill="1" applyBorder="1" applyAlignment="1">
      <alignment horizontal="left" vertical="center" wrapText="1"/>
    </xf>
    <xf numFmtId="173" fontId="84" fillId="28" borderId="3" xfId="0" applyNumberFormat="1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center" vertical="center" wrapText="1"/>
    </xf>
    <xf numFmtId="173" fontId="91" fillId="28" borderId="3" xfId="0" applyNumberFormat="1" applyFont="1" applyFill="1" applyBorder="1" applyAlignment="1">
      <alignment horizontal="center" vertical="center" wrapText="1"/>
    </xf>
    <xf numFmtId="3" fontId="65" fillId="28" borderId="3" xfId="0" applyNumberFormat="1" applyFont="1" applyFill="1" applyBorder="1" applyAlignment="1">
      <alignment horizontal="right" vertical="center" wrapText="1"/>
    </xf>
    <xf numFmtId="173" fontId="99" fillId="28" borderId="3" xfId="0" applyNumberFormat="1" applyFont="1" applyFill="1" applyBorder="1" applyAlignment="1">
      <alignment horizontal="center" vertical="center" wrapText="1"/>
    </xf>
    <xf numFmtId="0" fontId="112" fillId="22" borderId="3" xfId="0" applyFont="1" applyFill="1" applyBorder="1" applyAlignment="1">
      <alignment horizontal="left" vertical="center" wrapText="1"/>
    </xf>
    <xf numFmtId="0" fontId="112" fillId="22" borderId="3" xfId="0" applyFont="1" applyFill="1" applyBorder="1" applyAlignment="1">
      <alignment horizontal="center" vertical="center" wrapText="1"/>
    </xf>
    <xf numFmtId="173" fontId="112" fillId="28" borderId="3" xfId="0" applyNumberFormat="1" applyFont="1" applyFill="1" applyBorder="1" applyAlignment="1">
      <alignment horizontal="center" vertical="center" wrapText="1"/>
    </xf>
    <xf numFmtId="179" fontId="91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7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0" fontId="84" fillId="28" borderId="0" xfId="0" applyFont="1" applyFill="1" applyBorder="1" applyAlignment="1">
      <alignment horizontal="center" vertical="top"/>
    </xf>
    <xf numFmtId="177" fontId="66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7" fontId="74" fillId="28" borderId="3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vertical="center"/>
    </xf>
    <xf numFmtId="173" fontId="65" fillId="0" borderId="0" xfId="245" applyNumberFormat="1" applyFont="1" applyFill="1" applyBorder="1" applyAlignment="1">
      <alignment vertical="center"/>
    </xf>
    <xf numFmtId="177" fontId="113" fillId="28" borderId="3" xfId="0" applyNumberFormat="1" applyFont="1" applyFill="1" applyBorder="1" applyAlignment="1">
      <alignment horizontal="center" vertical="center" wrapText="1"/>
    </xf>
    <xf numFmtId="0" fontId="80" fillId="28" borderId="3" xfId="0" quotePrefix="1" applyFont="1" applyFill="1" applyBorder="1" applyAlignment="1">
      <alignment horizontal="right" vertical="center"/>
    </xf>
    <xf numFmtId="177" fontId="80" fillId="28" borderId="3" xfId="0" applyNumberFormat="1" applyFont="1" applyFill="1" applyBorder="1" applyAlignment="1">
      <alignment horizontal="right" vertical="center" wrapText="1"/>
    </xf>
    <xf numFmtId="177" fontId="5" fillId="28" borderId="15" xfId="0" applyNumberFormat="1" applyFont="1" applyFill="1" applyBorder="1" applyAlignment="1">
      <alignment vertical="center" wrapText="1"/>
    </xf>
    <xf numFmtId="177" fontId="5" fillId="28" borderId="16" xfId="0" applyNumberFormat="1" applyFont="1" applyFill="1" applyBorder="1" applyAlignment="1">
      <alignment vertical="center" wrapText="1"/>
    </xf>
    <xf numFmtId="173" fontId="5" fillId="28" borderId="16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horizontal="center" vertical="center"/>
    </xf>
    <xf numFmtId="179" fontId="112" fillId="28" borderId="3" xfId="0" applyNumberFormat="1" applyFont="1" applyFill="1" applyBorder="1" applyAlignment="1">
      <alignment horizontal="center" vertical="center" wrapText="1"/>
    </xf>
    <xf numFmtId="177" fontId="95" fillId="0" borderId="19" xfId="0" applyNumberFormat="1" applyFont="1" applyFill="1" applyBorder="1" applyAlignment="1">
      <alignment horizontal="center" wrapText="1"/>
    </xf>
    <xf numFmtId="0" fontId="6" fillId="0" borderId="3" xfId="0" applyFont="1" applyFill="1" applyBorder="1"/>
    <xf numFmtId="0" fontId="78" fillId="0" borderId="3" xfId="0" applyFont="1" applyFill="1" applyBorder="1"/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top"/>
    </xf>
    <xf numFmtId="0" fontId="65" fillId="28" borderId="0" xfId="0" applyFont="1" applyFill="1" applyAlignment="1">
      <alignment horizontal="center" vertical="top"/>
    </xf>
    <xf numFmtId="170" fontId="75" fillId="28" borderId="0" xfId="0" applyNumberFormat="1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100" fillId="28" borderId="0" xfId="0" applyFont="1" applyFill="1" applyAlignment="1">
      <alignment horizontal="center" vertical="top"/>
    </xf>
    <xf numFmtId="0" fontId="101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170" fontId="101" fillId="28" borderId="0" xfId="0" applyNumberFormat="1" applyFont="1" applyFill="1" applyBorder="1" applyAlignment="1">
      <alignment horizontal="center" wrapText="1"/>
    </xf>
    <xf numFmtId="0" fontId="100" fillId="28" borderId="0" xfId="0" applyFont="1" applyFill="1" applyBorder="1" applyAlignment="1">
      <alignment horizontal="center" vertical="top"/>
    </xf>
    <xf numFmtId="0" fontId="68" fillId="0" borderId="0" xfId="245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Alignment="1">
      <alignment horizontal="center" vertical="top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top"/>
    </xf>
    <xf numFmtId="0" fontId="75" fillId="0" borderId="3" xfId="245" applyFont="1" applyFill="1" applyBorder="1" applyAlignment="1">
      <alignment horizontal="center" vertical="center"/>
    </xf>
    <xf numFmtId="170" fontId="70" fillId="28" borderId="13" xfId="0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/>
    </xf>
    <xf numFmtId="0" fontId="5" fillId="28" borderId="0" xfId="0" applyFont="1" applyFill="1" applyAlignment="1">
      <alignment horizontal="center" vertical="top"/>
    </xf>
    <xf numFmtId="170" fontId="65" fillId="28" borderId="0" xfId="0" applyNumberFormat="1" applyFont="1" applyFill="1" applyBorder="1" applyAlignment="1">
      <alignment horizontal="center" wrapText="1"/>
    </xf>
    <xf numFmtId="0" fontId="80" fillId="0" borderId="0" xfId="0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49" fontId="109" fillId="28" borderId="15" xfId="0" applyNumberFormat="1" applyFont="1" applyFill="1" applyBorder="1" applyAlignment="1">
      <alignment horizontal="center" vertical="center" wrapText="1"/>
    </xf>
    <xf numFmtId="49" fontId="109" fillId="28" borderId="16" xfId="0" applyNumberFormat="1" applyFont="1" applyFill="1" applyBorder="1" applyAlignment="1">
      <alignment horizontal="center" vertical="center" wrapText="1"/>
    </xf>
    <xf numFmtId="0" fontId="109" fillId="28" borderId="3" xfId="0" applyFont="1" applyFill="1" applyBorder="1" applyAlignment="1">
      <alignment horizontal="center" vertical="center" wrapText="1"/>
    </xf>
    <xf numFmtId="177" fontId="109" fillId="0" borderId="15" xfId="0" applyNumberFormat="1" applyFont="1" applyFill="1" applyBorder="1" applyAlignment="1">
      <alignment horizontal="center" vertical="center" wrapText="1"/>
    </xf>
    <xf numFmtId="177" fontId="109" fillId="0" borderId="16" xfId="0" applyNumberFormat="1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center" vertical="center" wrapText="1"/>
    </xf>
    <xf numFmtId="3" fontId="109" fillId="28" borderId="17" xfId="0" applyNumberFormat="1" applyFont="1" applyFill="1" applyBorder="1" applyAlignment="1">
      <alignment horizontal="center" vertical="center" wrapText="1"/>
    </xf>
    <xf numFmtId="3" fontId="109" fillId="28" borderId="16" xfId="0" applyNumberFormat="1" applyFont="1" applyFill="1" applyBorder="1" applyAlignment="1">
      <alignment horizontal="center" vertical="center" wrapText="1"/>
    </xf>
    <xf numFmtId="178" fontId="70" fillId="28" borderId="15" xfId="206" applyNumberFormat="1" applyFont="1" applyFill="1" applyBorder="1" applyAlignment="1">
      <alignment horizontal="right" vertical="center" wrapText="1"/>
    </xf>
    <xf numFmtId="178" fontId="70" fillId="28" borderId="16" xfId="206" applyNumberFormat="1" applyFont="1" applyFill="1" applyBorder="1" applyAlignment="1">
      <alignment horizontal="right" vertical="center" wrapText="1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7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177" fontId="66" fillId="28" borderId="15" xfId="0" applyNumberFormat="1" applyFont="1" applyFill="1" applyBorder="1" applyAlignment="1">
      <alignment horizontal="center" vertical="center" wrapText="1"/>
    </xf>
    <xf numFmtId="177" fontId="66" fillId="28" borderId="17" xfId="0" applyNumberFormat="1" applyFont="1" applyFill="1" applyBorder="1" applyAlignment="1">
      <alignment horizontal="center" vertical="center" wrapText="1"/>
    </xf>
    <xf numFmtId="177" fontId="66" fillId="28" borderId="16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3" fontId="109" fillId="28" borderId="3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/>
    </xf>
    <xf numFmtId="0" fontId="66" fillId="28" borderId="17" xfId="0" applyFont="1" applyFill="1" applyBorder="1" applyAlignment="1">
      <alignment horizontal="left" vertical="center"/>
    </xf>
    <xf numFmtId="0" fontId="66" fillId="28" borderId="16" xfId="0" applyFont="1" applyFill="1" applyBorder="1" applyAlignment="1">
      <alignment horizontal="left" vertical="center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0" fontId="70" fillId="28" borderId="3" xfId="0" applyFont="1" applyFill="1" applyBorder="1" applyAlignment="1">
      <alignment horizontal="center" vertical="center"/>
    </xf>
    <xf numFmtId="0" fontId="70" fillId="28" borderId="15" xfId="0" applyFont="1" applyFill="1" applyBorder="1" applyAlignment="1">
      <alignment horizontal="center" vertical="center"/>
    </xf>
    <xf numFmtId="0" fontId="70" fillId="28" borderId="17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170" fontId="109" fillId="28" borderId="15" xfId="0" applyNumberFormat="1" applyFont="1" applyFill="1" applyBorder="1" applyAlignment="1">
      <alignment horizontal="center" vertical="center" wrapText="1"/>
    </xf>
    <xf numFmtId="170" fontId="109" fillId="28" borderId="16" xfId="0" applyNumberFormat="1" applyFont="1" applyFill="1" applyBorder="1" applyAlignment="1">
      <alignment horizontal="center" vertical="center" wrapText="1"/>
    </xf>
    <xf numFmtId="49" fontId="109" fillId="28" borderId="17" xfId="0" applyNumberFormat="1" applyFont="1" applyFill="1" applyBorder="1" applyAlignment="1">
      <alignment horizontal="center" vertical="center" wrapText="1"/>
    </xf>
    <xf numFmtId="49" fontId="110" fillId="28" borderId="3" xfId="0" applyNumberFormat="1" applyFont="1" applyFill="1" applyBorder="1" applyAlignment="1">
      <alignment horizontal="center" vertical="center" wrapText="1"/>
    </xf>
    <xf numFmtId="178" fontId="66" fillId="28" borderId="15" xfId="206" applyNumberFormat="1" applyFont="1" applyFill="1" applyBorder="1" applyAlignment="1">
      <alignment horizontal="right" vertical="center" wrapText="1"/>
    </xf>
    <xf numFmtId="178" fontId="66" fillId="28" borderId="16" xfId="206" applyNumberFormat="1" applyFont="1" applyFill="1" applyBorder="1" applyAlignment="1">
      <alignment horizontal="right" vertical="center" wrapText="1"/>
    </xf>
    <xf numFmtId="0" fontId="67" fillId="28" borderId="0" xfId="0" applyFont="1" applyFill="1" applyBorder="1" applyAlignment="1">
      <alignment vertical="center"/>
    </xf>
    <xf numFmtId="170" fontId="109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center" vertical="center"/>
    </xf>
    <xf numFmtId="0" fontId="65" fillId="28" borderId="15" xfId="0" applyFont="1" applyFill="1" applyBorder="1" applyAlignment="1" applyProtection="1">
      <alignment horizontal="left" vertical="center" wrapText="1"/>
      <protection locked="0"/>
    </xf>
    <xf numFmtId="0" fontId="65" fillId="28" borderId="17" xfId="0" applyFont="1" applyFill="1" applyBorder="1" applyAlignment="1" applyProtection="1">
      <alignment horizontal="left" vertical="center" wrapText="1"/>
      <protection locked="0"/>
    </xf>
    <xf numFmtId="0" fontId="65" fillId="28" borderId="16" xfId="0" applyFont="1" applyFill="1" applyBorder="1" applyAlignment="1" applyProtection="1">
      <alignment horizontal="left" vertical="center" wrapText="1"/>
      <protection locked="0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 wrapText="1"/>
    </xf>
    <xf numFmtId="0" fontId="66" fillId="28" borderId="0" xfId="0" applyFont="1" applyFill="1" applyAlignment="1">
      <alignment horizontal="center" vertical="center"/>
    </xf>
    <xf numFmtId="0" fontId="66" fillId="28" borderId="0" xfId="0" applyFont="1" applyFill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66" fillId="28" borderId="3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left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3" fontId="66" fillId="28" borderId="3" xfId="0" applyNumberFormat="1" applyFont="1" applyFill="1" applyBorder="1" applyAlignment="1">
      <alignment horizontal="center" vertical="center" wrapText="1"/>
    </xf>
    <xf numFmtId="170" fontId="5" fillId="28" borderId="15" xfId="0" applyNumberFormat="1" applyFont="1" applyFill="1" applyBorder="1" applyAlignment="1">
      <alignment horizontal="center" vertical="center" wrapText="1"/>
    </xf>
    <xf numFmtId="170" fontId="5" fillId="28" borderId="16" xfId="0" applyNumberFormat="1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 wrapText="1"/>
    </xf>
    <xf numFmtId="177" fontId="75" fillId="28" borderId="15" xfId="0" applyNumberFormat="1" applyFont="1" applyFill="1" applyBorder="1" applyAlignment="1">
      <alignment horizontal="center" vertical="center" wrapText="1"/>
    </xf>
    <xf numFmtId="177" fontId="75" fillId="28" borderId="17" xfId="0" applyNumberFormat="1" applyFont="1" applyFill="1" applyBorder="1" applyAlignment="1">
      <alignment horizontal="center" vertical="center" wrapText="1"/>
    </xf>
    <xf numFmtId="177" fontId="75" fillId="28" borderId="16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justify" vertical="center" wrapText="1" shrinkToFit="1"/>
    </xf>
    <xf numFmtId="177" fontId="66" fillId="28" borderId="0" xfId="0" applyNumberFormat="1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0" fontId="70" fillId="28" borderId="20" xfId="0" applyFont="1" applyFill="1" applyBorder="1" applyAlignment="1">
      <alignment horizontal="center" vertical="center" wrapText="1"/>
    </xf>
    <xf numFmtId="0" fontId="70" fillId="28" borderId="18" xfId="0" applyFont="1" applyFill="1" applyBorder="1" applyAlignment="1">
      <alignment horizontal="center" vertical="center" wrapText="1"/>
    </xf>
    <xf numFmtId="0" fontId="70" fillId="28" borderId="21" xfId="0" applyFont="1" applyFill="1" applyBorder="1" applyAlignment="1">
      <alignment horizontal="center" vertical="center" wrapText="1"/>
    </xf>
    <xf numFmtId="0" fontId="70" fillId="28" borderId="22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177" fontId="111" fillId="28" borderId="15" xfId="0" applyNumberFormat="1" applyFont="1" applyFill="1" applyBorder="1" applyAlignment="1">
      <alignment horizontal="center" vertical="center" wrapText="1"/>
    </xf>
    <xf numFmtId="177" fontId="111" fillId="28" borderId="16" xfId="0" applyNumberFormat="1" applyFont="1" applyFill="1" applyBorder="1" applyAlignment="1">
      <alignment horizontal="center" vertical="center" wrapText="1"/>
    </xf>
    <xf numFmtId="177" fontId="109" fillId="28" borderId="15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left" vertical="center" wrapText="1" shrinkToFit="1"/>
    </xf>
    <xf numFmtId="0" fontId="70" fillId="28" borderId="17" xfId="0" applyNumberFormat="1" applyFont="1" applyFill="1" applyBorder="1" applyAlignment="1">
      <alignment horizontal="left" vertical="center" wrapText="1" shrinkToFit="1"/>
    </xf>
    <xf numFmtId="0" fontId="70" fillId="28" borderId="16" xfId="0" applyNumberFormat="1" applyFont="1" applyFill="1" applyBorder="1" applyAlignment="1">
      <alignment horizontal="left" vertical="center" wrapText="1" shrinkToFit="1"/>
    </xf>
    <xf numFmtId="0" fontId="75" fillId="0" borderId="15" xfId="0" applyFont="1" applyBorder="1" applyAlignment="1">
      <alignment horizontal="left" vertical="center" wrapText="1"/>
    </xf>
    <xf numFmtId="0" fontId="75" fillId="0" borderId="1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center" vertical="center" wrapText="1" shrinkToFit="1"/>
    </xf>
    <xf numFmtId="0" fontId="70" fillId="28" borderId="16" xfId="0" applyFont="1" applyFill="1" applyBorder="1" applyAlignment="1">
      <alignment horizontal="center" vertical="center" wrapText="1" shrinkToFit="1"/>
    </xf>
    <xf numFmtId="0" fontId="66" fillId="28" borderId="15" xfId="0" applyFont="1" applyFill="1" applyBorder="1" applyAlignment="1">
      <alignment horizontal="left" vertical="center" wrapText="1" shrinkToFit="1"/>
    </xf>
    <xf numFmtId="0" fontId="66" fillId="28" borderId="17" xfId="0" applyFont="1" applyFill="1" applyBorder="1" applyAlignment="1">
      <alignment horizontal="left" vertical="center" wrapText="1" shrinkToFit="1"/>
    </xf>
    <xf numFmtId="0" fontId="66" fillId="28" borderId="16" xfId="0" applyFont="1" applyFill="1" applyBorder="1" applyAlignment="1">
      <alignment horizontal="left" vertical="center" wrapText="1" shrinkToFit="1"/>
    </xf>
    <xf numFmtId="178" fontId="66" fillId="28" borderId="15" xfId="0" applyNumberFormat="1" applyFont="1" applyFill="1" applyBorder="1" applyAlignment="1">
      <alignment horizontal="center" vertical="center" wrapText="1"/>
    </xf>
    <xf numFmtId="178" fontId="66" fillId="28" borderId="17" xfId="0" applyNumberFormat="1" applyFont="1" applyFill="1" applyBorder="1" applyAlignment="1">
      <alignment horizontal="center" vertical="center" wrapText="1"/>
    </xf>
    <xf numFmtId="178" fontId="66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20" xfId="0" applyFont="1" applyFill="1" applyBorder="1" applyAlignment="1">
      <alignment horizontal="center" vertical="center" wrapText="1" shrinkToFit="1"/>
    </xf>
    <xf numFmtId="0" fontId="70" fillId="28" borderId="21" xfId="0" applyFont="1" applyFill="1" applyBorder="1" applyAlignment="1">
      <alignment horizontal="center" vertical="center" wrapText="1" shrinkToFit="1"/>
    </xf>
    <xf numFmtId="0" fontId="70" fillId="28" borderId="22" xfId="0" applyFont="1" applyFill="1" applyBorder="1" applyAlignment="1">
      <alignment horizontal="center" vertical="center" wrapText="1" shrinkToFit="1"/>
    </xf>
    <xf numFmtId="0" fontId="70" fillId="28" borderId="23" xfId="0" applyFont="1" applyFill="1" applyBorder="1" applyAlignment="1">
      <alignment horizontal="center" vertical="center" wrapText="1" shrinkToFit="1"/>
    </xf>
    <xf numFmtId="0" fontId="4" fillId="28" borderId="0" xfId="0" applyFont="1" applyFill="1" applyBorder="1" applyAlignment="1">
      <alignment horizontal="center" vertical="center" wrapText="1"/>
    </xf>
    <xf numFmtId="0" fontId="70" fillId="28" borderId="14" xfId="0" applyFont="1" applyFill="1" applyBorder="1" applyAlignment="1">
      <alignment horizontal="center" vertical="center" wrapText="1" shrinkToFit="1"/>
    </xf>
    <xf numFmtId="0" fontId="70" fillId="28" borderId="19" xfId="0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 shrinkToFit="1"/>
    </xf>
    <xf numFmtId="0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/>
    </xf>
    <xf numFmtId="0" fontId="70" fillId="28" borderId="17" xfId="0" applyNumberFormat="1" applyFont="1" applyFill="1" applyBorder="1" applyAlignment="1">
      <alignment horizontal="center" vertical="center" wrapText="1"/>
    </xf>
    <xf numFmtId="0" fontId="70" fillId="28" borderId="16" xfId="0" applyNumberFormat="1" applyFont="1" applyFill="1" applyBorder="1" applyAlignment="1">
      <alignment horizontal="center" vertical="center" wrapText="1"/>
    </xf>
    <xf numFmtId="179" fontId="70" fillId="28" borderId="15" xfId="0" applyNumberFormat="1" applyFont="1" applyFill="1" applyBorder="1" applyAlignment="1">
      <alignment horizontal="center" vertical="center" wrapText="1"/>
    </xf>
    <xf numFmtId="179" fontId="70" fillId="28" borderId="17" xfId="0" applyNumberFormat="1" applyFont="1" applyFill="1" applyBorder="1" applyAlignment="1">
      <alignment horizontal="center" vertical="center" wrapText="1"/>
    </xf>
    <xf numFmtId="179" fontId="70" fillId="28" borderId="16" xfId="0" applyNumberFormat="1" applyFont="1" applyFill="1" applyBorder="1" applyAlignment="1">
      <alignment horizontal="center" vertical="center" wrapText="1"/>
    </xf>
    <xf numFmtId="179" fontId="66" fillId="28" borderId="15" xfId="0" applyNumberFormat="1" applyFont="1" applyFill="1" applyBorder="1" applyAlignment="1">
      <alignment horizontal="center" vertical="center" wrapText="1"/>
    </xf>
    <xf numFmtId="179" fontId="66" fillId="28" borderId="17" xfId="0" applyNumberFormat="1" applyFont="1" applyFill="1" applyBorder="1" applyAlignment="1">
      <alignment horizontal="center" vertical="center" wrapText="1"/>
    </xf>
    <xf numFmtId="179" fontId="66" fillId="28" borderId="16" xfId="0" applyNumberFormat="1" applyFont="1" applyFill="1" applyBorder="1" applyAlignment="1">
      <alignment horizontal="center" vertical="center" wrapText="1"/>
    </xf>
    <xf numFmtId="3" fontId="70" fillId="28" borderId="15" xfId="0" applyNumberFormat="1" applyFont="1" applyFill="1" applyBorder="1" applyAlignment="1">
      <alignment horizontal="center" vertical="center" wrapText="1" shrinkToFit="1"/>
    </xf>
    <xf numFmtId="3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3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left" vertical="center" wrapText="1"/>
    </xf>
    <xf numFmtId="49" fontId="70" fillId="28" borderId="17" xfId="0" applyNumberFormat="1" applyFont="1" applyFill="1" applyBorder="1" applyAlignment="1">
      <alignment horizontal="left" vertical="center" wrapText="1"/>
    </xf>
    <xf numFmtId="49" fontId="70" fillId="28" borderId="16" xfId="0" applyNumberFormat="1" applyFont="1" applyFill="1" applyBorder="1" applyAlignment="1">
      <alignment horizontal="left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49" fontId="70" fillId="28" borderId="16" xfId="0" applyNumberFormat="1" applyFont="1" applyFill="1" applyBorder="1" applyAlignment="1">
      <alignment horizontal="center" vertical="center" wrapText="1"/>
    </xf>
    <xf numFmtId="178" fontId="70" fillId="28" borderId="15" xfId="0" applyNumberFormat="1" applyFont="1" applyFill="1" applyBorder="1" applyAlignment="1">
      <alignment horizontal="center" vertical="center" wrapText="1"/>
    </xf>
    <xf numFmtId="178" fontId="70" fillId="28" borderId="17" xfId="0" applyNumberFormat="1" applyFont="1" applyFill="1" applyBorder="1" applyAlignment="1">
      <alignment horizontal="center" vertical="center" wrapText="1"/>
    </xf>
    <xf numFmtId="178" fontId="70" fillId="28" borderId="16" xfId="0" applyNumberFormat="1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right" vertical="center"/>
    </xf>
    <xf numFmtId="0" fontId="70" fillId="28" borderId="26" xfId="0" applyFont="1" applyFill="1" applyBorder="1" applyAlignment="1">
      <alignment horizontal="center" vertical="center" wrapText="1" shrinkToFit="1"/>
    </xf>
    <xf numFmtId="0" fontId="70" fillId="28" borderId="18" xfId="0" applyFont="1" applyFill="1" applyBorder="1" applyAlignment="1">
      <alignment horizontal="center" vertical="center" wrapText="1" shrinkToFit="1"/>
    </xf>
    <xf numFmtId="0" fontId="70" fillId="28" borderId="24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 wrapText="1" shrinkToFit="1"/>
    </xf>
    <xf numFmtId="0" fontId="70" fillId="28" borderId="25" xfId="0" applyFont="1" applyFill="1" applyBorder="1" applyAlignment="1">
      <alignment horizontal="center" vertical="center" wrapText="1" shrinkToFit="1"/>
    </xf>
    <xf numFmtId="0" fontId="70" fillId="28" borderId="13" xfId="0" applyFont="1" applyFill="1" applyBorder="1" applyAlignment="1">
      <alignment horizontal="center" vertical="center" wrapText="1" shrinkToFit="1"/>
    </xf>
    <xf numFmtId="2" fontId="70" fillId="28" borderId="15" xfId="0" applyNumberFormat="1" applyFont="1" applyFill="1" applyBorder="1" applyAlignment="1">
      <alignment horizontal="center" vertical="center" wrapText="1"/>
    </xf>
    <xf numFmtId="2" fontId="70" fillId="28" borderId="17" xfId="0" applyNumberFormat="1" applyFont="1" applyFill="1" applyBorder="1" applyAlignment="1">
      <alignment horizontal="center" vertical="center" wrapText="1"/>
    </xf>
    <xf numFmtId="2" fontId="70" fillId="28" borderId="16" xfId="0" applyNumberFormat="1" applyFont="1" applyFill="1" applyBorder="1" applyAlignment="1">
      <alignment horizontal="center" vertical="center" wrapText="1"/>
    </xf>
    <xf numFmtId="2" fontId="70" fillId="28" borderId="14" xfId="0" applyNumberFormat="1" applyFont="1" applyFill="1" applyBorder="1" applyAlignment="1">
      <alignment horizontal="center" vertical="center" wrapText="1"/>
    </xf>
    <xf numFmtId="2" fontId="70" fillId="28" borderId="19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9" fillId="28" borderId="15" xfId="0" applyNumberFormat="1" applyFont="1" applyFill="1" applyBorder="1" applyAlignment="1">
      <alignment horizontal="left" vertical="center" wrapText="1" shrinkToFit="1"/>
    </xf>
    <xf numFmtId="0" fontId="99" fillId="28" borderId="17" xfId="0" applyNumberFormat="1" applyFont="1" applyFill="1" applyBorder="1" applyAlignment="1">
      <alignment horizontal="left" vertical="center" wrapText="1" shrinkToFit="1"/>
    </xf>
    <xf numFmtId="0" fontId="99" fillId="28" borderId="16" xfId="0" applyNumberFormat="1" applyFont="1" applyFill="1" applyBorder="1" applyAlignment="1">
      <alignment horizontal="left" vertical="center" wrapText="1" shrinkToFit="1"/>
    </xf>
    <xf numFmtId="0" fontId="66" fillId="28" borderId="15" xfId="0" applyNumberFormat="1" applyFont="1" applyFill="1" applyBorder="1" applyAlignment="1">
      <alignment horizontal="left" vertical="center" wrapText="1" shrinkToFit="1"/>
    </xf>
    <xf numFmtId="0" fontId="66" fillId="28" borderId="17" xfId="0" applyNumberFormat="1" applyFont="1" applyFill="1" applyBorder="1" applyAlignment="1">
      <alignment horizontal="left" vertical="center" wrapText="1" shrinkToFit="1"/>
    </xf>
    <xf numFmtId="0" fontId="66" fillId="28" borderId="16" xfId="0" applyNumberFormat="1" applyFont="1" applyFill="1" applyBorder="1" applyAlignment="1">
      <alignment horizontal="left" vertical="center" wrapText="1" shrinkToFit="1"/>
    </xf>
    <xf numFmtId="0" fontId="86" fillId="0" borderId="15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left" vertical="center" wrapText="1"/>
    </xf>
    <xf numFmtId="0" fontId="0" fillId="0" borderId="17" xfId="0" applyBorder="1"/>
    <xf numFmtId="0" fontId="0" fillId="0" borderId="16" xfId="0" applyBorder="1"/>
    <xf numFmtId="0" fontId="70" fillId="28" borderId="0" xfId="0" applyFont="1" applyFill="1" applyAlignment="1">
      <alignment horizontal="right" vertical="center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left" vertical="justify"/>
    </xf>
    <xf numFmtId="0" fontId="70" fillId="28" borderId="16" xfId="0" applyNumberFormat="1" applyFont="1" applyFill="1" applyBorder="1" applyAlignment="1">
      <alignment horizontal="left" vertical="justify"/>
    </xf>
    <xf numFmtId="3" fontId="70" fillId="28" borderId="3" xfId="0" applyNumberFormat="1" applyFont="1" applyFill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center"/>
    </xf>
    <xf numFmtId="0" fontId="70" fillId="28" borderId="16" xfId="0" applyNumberFormat="1" applyFont="1" applyFill="1" applyBorder="1" applyAlignment="1">
      <alignment horizontal="center"/>
    </xf>
    <xf numFmtId="0" fontId="99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3" fontId="66" fillId="28" borderId="3" xfId="0" applyNumberFormat="1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/>
    </xf>
    <xf numFmtId="169" fontId="66" fillId="28" borderId="0" xfId="0" applyNumberFormat="1" applyFont="1" applyFill="1" applyBorder="1" applyAlignment="1">
      <alignment horizontal="center"/>
    </xf>
    <xf numFmtId="0" fontId="66" fillId="28" borderId="15" xfId="0" applyFont="1" applyFill="1" applyBorder="1" applyAlignment="1">
      <alignment horizontal="left"/>
    </xf>
    <xf numFmtId="0" fontId="66" fillId="28" borderId="17" xfId="0" applyFont="1" applyFill="1" applyBorder="1" applyAlignment="1">
      <alignment horizontal="left"/>
    </xf>
    <xf numFmtId="0" fontId="66" fillId="28" borderId="16" xfId="0" applyFont="1" applyFill="1" applyBorder="1" applyAlignment="1">
      <alignment horizontal="left"/>
    </xf>
    <xf numFmtId="0" fontId="74" fillId="0" borderId="15" xfId="0" applyFont="1" applyFill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89" fillId="28" borderId="17" xfId="0" applyFont="1" applyFill="1" applyBorder="1" applyAlignment="1">
      <alignment horizontal="center" vertical="center"/>
    </xf>
    <xf numFmtId="0" fontId="89" fillId="28" borderId="16" xfId="0" applyFont="1" applyFill="1" applyBorder="1" applyAlignment="1">
      <alignment horizontal="center" vertical="center"/>
    </xf>
    <xf numFmtId="0" fontId="74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94" fillId="28" borderId="0" xfId="0" applyFont="1" applyFill="1" applyAlignment="1">
      <alignment horizontal="center"/>
    </xf>
    <xf numFmtId="0" fontId="94" fillId="28" borderId="0" xfId="0" applyFont="1" applyFill="1" applyBorder="1" applyAlignment="1">
      <alignment horizontal="right"/>
    </xf>
    <xf numFmtId="0" fontId="94" fillId="28" borderId="3" xfId="0" applyFont="1" applyFill="1" applyBorder="1" applyAlignment="1">
      <alignment horizontal="center" vertical="center" wrapText="1"/>
    </xf>
    <xf numFmtId="164" fontId="94" fillId="28" borderId="3" xfId="0" applyNumberFormat="1" applyFont="1" applyFill="1" applyBorder="1" applyAlignment="1">
      <alignment horizontal="center" vertical="center" wrapText="1"/>
    </xf>
    <xf numFmtId="0" fontId="93" fillId="28" borderId="0" xfId="0" applyFont="1" applyFill="1" applyAlignment="1">
      <alignment horizontal="center"/>
    </xf>
    <xf numFmtId="0" fontId="95" fillId="0" borderId="0" xfId="0" applyFont="1" applyAlignment="1">
      <alignment horizontal="center" vertical="center" wrapText="1"/>
    </xf>
    <xf numFmtId="0" fontId="84" fillId="28" borderId="0" xfId="0" applyFont="1" applyFill="1" applyAlignment="1">
      <alignment horizontal="right" wrapText="1"/>
    </xf>
    <xf numFmtId="0" fontId="80" fillId="28" borderId="0" xfId="0" applyFont="1" applyFill="1" applyAlignment="1">
      <alignment horizontal="center" wrapText="1"/>
    </xf>
    <xf numFmtId="0" fontId="84" fillId="28" borderId="0" xfId="0" applyFont="1" applyFill="1" applyBorder="1" applyAlignment="1">
      <alignment horizontal="right"/>
    </xf>
    <xf numFmtId="0" fontId="96" fillId="28" borderId="0" xfId="0" applyFont="1" applyFill="1" applyAlignment="1">
      <alignment horizont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Ariadna/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Plan/Exchange/_________________________Plan_ZP/!_&#1055;&#1077;&#1095;&#1072;&#1090;&#1100;/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ept/Plan/Exchange/_________________________Plan_ZP/!_&#1055;&#1077;&#1095;&#1072;&#1090;&#1100;/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VAT%20Sevastop/Dept/Plan/Exchange/_________________________Plan_ZP/!_&#1055;&#1077;&#1095;&#1072;&#1090;&#1100;/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_________________________Plan_ZP/!_&#1055;&#1077;&#1095;&#1072;&#1090;&#1100;/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Rar$DI00.938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INKEV~1/LOCALS~1/Temp/Rar$DI00.781/Dept/FinPlan-Economy/Planning%20System%20Project/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FinPlan-Economy/Planning%20System%20Project/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OCUME~1/VOYTOV~1/LOCALS~1/Temp/Rar$DI00.867/Planning%20System%20Project/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zoomScale="64" zoomScaleNormal="50" zoomScaleSheetLayoutView="64" workbookViewId="0">
      <selection activeCell="F77" sqref="F77"/>
    </sheetView>
  </sheetViews>
  <sheetFormatPr defaultColWidth="9.109375" defaultRowHeight="18"/>
  <cols>
    <col min="1" max="1" width="98.5546875" style="70" customWidth="1"/>
    <col min="2" max="2" width="14.88671875" style="71" customWidth="1"/>
    <col min="3" max="6" width="22.44140625" style="71" customWidth="1"/>
    <col min="7" max="8" width="18.33203125" style="71" customWidth="1"/>
    <col min="9" max="9" width="33.88671875" style="71" customWidth="1"/>
    <col min="10" max="16384" width="9.109375" style="70"/>
  </cols>
  <sheetData>
    <row r="2" spans="1:9" ht="39.75" customHeight="1">
      <c r="A2" s="460" t="s">
        <v>89</v>
      </c>
      <c r="B2" s="460"/>
      <c r="C2" s="460"/>
      <c r="D2" s="460"/>
      <c r="E2" s="460"/>
      <c r="F2" s="460"/>
      <c r="G2" s="460"/>
      <c r="H2" s="460"/>
      <c r="I2" s="460"/>
    </row>
    <row r="3" spans="1:9" ht="39.75" customHeight="1">
      <c r="A3" s="460" t="s">
        <v>291</v>
      </c>
      <c r="B3" s="460"/>
      <c r="C3" s="460"/>
      <c r="D3" s="460"/>
      <c r="E3" s="460"/>
      <c r="F3" s="460"/>
      <c r="G3" s="460"/>
      <c r="H3" s="460"/>
      <c r="I3" s="460"/>
    </row>
    <row r="4" spans="1:9" ht="51.75" customHeight="1">
      <c r="C4" s="460" t="s">
        <v>401</v>
      </c>
      <c r="D4" s="460"/>
      <c r="E4" s="460"/>
    </row>
    <row r="5" spans="1:9" ht="29.25" customHeight="1">
      <c r="I5" s="72" t="s">
        <v>169</v>
      </c>
    </row>
    <row r="6" spans="1:9" ht="37.5" customHeight="1">
      <c r="A6" s="465" t="s">
        <v>54</v>
      </c>
      <c r="B6" s="465"/>
      <c r="C6" s="465"/>
      <c r="D6" s="465"/>
      <c r="E6" s="465"/>
      <c r="F6" s="465"/>
      <c r="G6" s="465"/>
      <c r="H6" s="465"/>
      <c r="I6" s="465"/>
    </row>
    <row r="7" spans="1:9" ht="22.5" customHeight="1">
      <c r="A7" s="73"/>
      <c r="B7" s="74"/>
      <c r="C7" s="74"/>
      <c r="D7" s="74"/>
      <c r="E7" s="74"/>
      <c r="F7" s="74"/>
      <c r="G7" s="74"/>
      <c r="H7" s="74" t="s">
        <v>295</v>
      </c>
      <c r="I7" s="74"/>
    </row>
    <row r="8" spans="1:9" ht="55.5" customHeight="1">
      <c r="A8" s="467" t="s">
        <v>102</v>
      </c>
      <c r="B8" s="466" t="s">
        <v>7</v>
      </c>
      <c r="C8" s="466" t="s">
        <v>139</v>
      </c>
      <c r="D8" s="466"/>
      <c r="E8" s="467" t="s">
        <v>402</v>
      </c>
      <c r="F8" s="467"/>
      <c r="G8" s="467"/>
      <c r="H8" s="467"/>
      <c r="I8" s="467"/>
    </row>
    <row r="9" spans="1:9" ht="108" customHeight="1">
      <c r="A9" s="467"/>
      <c r="B9" s="466"/>
      <c r="C9" s="436" t="s">
        <v>403</v>
      </c>
      <c r="D9" s="436" t="s">
        <v>404</v>
      </c>
      <c r="E9" s="75" t="s">
        <v>96</v>
      </c>
      <c r="F9" s="75" t="s">
        <v>92</v>
      </c>
      <c r="G9" s="76" t="s">
        <v>99</v>
      </c>
      <c r="H9" s="76" t="s">
        <v>180</v>
      </c>
      <c r="I9" s="75" t="s">
        <v>98</v>
      </c>
    </row>
    <row r="10" spans="1:9" ht="42.75" customHeight="1">
      <c r="A10" s="77">
        <v>1</v>
      </c>
      <c r="B10" s="75">
        <v>2</v>
      </c>
      <c r="C10" s="77">
        <v>3</v>
      </c>
      <c r="D10" s="75">
        <v>4</v>
      </c>
      <c r="E10" s="77">
        <v>5</v>
      </c>
      <c r="F10" s="75">
        <v>6</v>
      </c>
      <c r="G10" s="77">
        <v>7</v>
      </c>
      <c r="H10" s="75">
        <v>8</v>
      </c>
      <c r="I10" s="77">
        <v>9</v>
      </c>
    </row>
    <row r="11" spans="1:9" s="78" customFormat="1" ht="39.75" customHeight="1">
      <c r="A11" s="468" t="s">
        <v>97</v>
      </c>
      <c r="B11" s="468"/>
      <c r="C11" s="468"/>
      <c r="D11" s="468"/>
      <c r="E11" s="468"/>
      <c r="F11" s="468"/>
      <c r="G11" s="468"/>
      <c r="H11" s="468"/>
      <c r="I11" s="468"/>
    </row>
    <row r="12" spans="1:9" s="78" customFormat="1" ht="40.5" customHeight="1">
      <c r="A12" s="79" t="s">
        <v>80</v>
      </c>
      <c r="B12" s="80">
        <v>1000</v>
      </c>
      <c r="C12" s="208">
        <v>87887</v>
      </c>
      <c r="D12" s="208">
        <f>F12</f>
        <v>105575</v>
      </c>
      <c r="E12" s="208">
        <v>104634</v>
      </c>
      <c r="F12" s="208">
        <v>105575</v>
      </c>
      <c r="G12" s="208">
        <f>F12-E12</f>
        <v>941</v>
      </c>
      <c r="H12" s="90">
        <f>(F12/E12)*100</f>
        <v>100.89932526712158</v>
      </c>
      <c r="I12" s="446"/>
    </row>
    <row r="13" spans="1:9" s="78" customFormat="1" ht="40.5" customHeight="1">
      <c r="A13" s="79" t="s">
        <v>76</v>
      </c>
      <c r="B13" s="80">
        <v>1010</v>
      </c>
      <c r="C13" s="208">
        <f>SUM(C14:C21)</f>
        <v>-74945</v>
      </c>
      <c r="D13" s="208">
        <f>SUM(D14:D21)</f>
        <v>-83394</v>
      </c>
      <c r="E13" s="208">
        <f>SUM(E14:E21)</f>
        <v>-92222</v>
      </c>
      <c r="F13" s="208">
        <f>SUM(F14:F21)</f>
        <v>-83394</v>
      </c>
      <c r="G13" s="208">
        <f t="shared" ref="G13:G70" si="0">F13-E13</f>
        <v>8828</v>
      </c>
      <c r="H13" s="90">
        <f t="shared" ref="H13:H73" si="1">(F13/E13)*100</f>
        <v>90.427446813124845</v>
      </c>
      <c r="I13" s="446"/>
    </row>
    <row r="14" spans="1:9" s="78" customFormat="1" ht="36" customHeight="1">
      <c r="A14" s="81" t="s">
        <v>153</v>
      </c>
      <c r="B14" s="49">
        <v>1011</v>
      </c>
      <c r="C14" s="312">
        <v>-32264</v>
      </c>
      <c r="D14" s="209">
        <f>F14</f>
        <v>-36193</v>
      </c>
      <c r="E14" s="209">
        <v>-44628</v>
      </c>
      <c r="F14" s="209">
        <v>-36193</v>
      </c>
      <c r="G14" s="209">
        <f t="shared" si="0"/>
        <v>8435</v>
      </c>
      <c r="H14" s="91">
        <f t="shared" si="1"/>
        <v>81.099309850318193</v>
      </c>
      <c r="I14" s="446"/>
    </row>
    <row r="15" spans="1:9" s="78" customFormat="1" ht="36" customHeight="1">
      <c r="A15" s="81" t="s">
        <v>154</v>
      </c>
      <c r="B15" s="49">
        <v>1012</v>
      </c>
      <c r="C15" s="312" t="s">
        <v>119</v>
      </c>
      <c r="D15" s="297" t="str">
        <f t="shared" ref="D15:D21" si="2">F15</f>
        <v>(    )</v>
      </c>
      <c r="E15" s="313" t="s">
        <v>119</v>
      </c>
      <c r="F15" s="209" t="s">
        <v>119</v>
      </c>
      <c r="G15" s="209"/>
      <c r="H15" s="91"/>
      <c r="I15" s="446"/>
    </row>
    <row r="16" spans="1:9" s="78" customFormat="1" ht="36" customHeight="1">
      <c r="A16" s="81" t="s">
        <v>155</v>
      </c>
      <c r="B16" s="49">
        <v>1013</v>
      </c>
      <c r="C16" s="312">
        <v>-460</v>
      </c>
      <c r="D16" s="297">
        <f t="shared" si="2"/>
        <v>-745</v>
      </c>
      <c r="E16" s="209">
        <v>-597</v>
      </c>
      <c r="F16" s="209">
        <v>-745</v>
      </c>
      <c r="G16" s="209">
        <f t="shared" si="0"/>
        <v>-148</v>
      </c>
      <c r="H16" s="91">
        <f t="shared" si="1"/>
        <v>124.79061976549413</v>
      </c>
      <c r="I16" s="446"/>
    </row>
    <row r="17" spans="1:9" s="78" customFormat="1" ht="36" customHeight="1">
      <c r="A17" s="81" t="s">
        <v>4</v>
      </c>
      <c r="B17" s="49">
        <v>1014</v>
      </c>
      <c r="C17" s="312">
        <v>-22282</v>
      </c>
      <c r="D17" s="297">
        <f t="shared" si="2"/>
        <v>-23664</v>
      </c>
      <c r="E17" s="209">
        <v>-24219</v>
      </c>
      <c r="F17" s="209">
        <v>-23664</v>
      </c>
      <c r="G17" s="313">
        <f t="shared" ref="G17:G21" si="3">F17-E17</f>
        <v>555</v>
      </c>
      <c r="H17" s="91">
        <f t="shared" ref="H17:H21" si="4">(F17/E17)*100</f>
        <v>97.708410751889005</v>
      </c>
      <c r="I17" s="446"/>
    </row>
    <row r="18" spans="1:9" s="78" customFormat="1" ht="36" customHeight="1">
      <c r="A18" s="81" t="s">
        <v>5</v>
      </c>
      <c r="B18" s="49">
        <v>1015</v>
      </c>
      <c r="C18" s="312">
        <v>-4856</v>
      </c>
      <c r="D18" s="297">
        <f t="shared" si="2"/>
        <v>-5111</v>
      </c>
      <c r="E18" s="209">
        <v>-5328</v>
      </c>
      <c r="F18" s="209">
        <v>-5111</v>
      </c>
      <c r="G18" s="313">
        <f t="shared" si="3"/>
        <v>217</v>
      </c>
      <c r="H18" s="91">
        <f t="shared" si="4"/>
        <v>95.927177177177185</v>
      </c>
      <c r="I18" s="446"/>
    </row>
    <row r="19" spans="1:9" s="82" customFormat="1" ht="52.5" customHeight="1">
      <c r="A19" s="81" t="s">
        <v>156</v>
      </c>
      <c r="B19" s="47">
        <v>1016</v>
      </c>
      <c r="C19" s="312">
        <v>-315</v>
      </c>
      <c r="D19" s="297">
        <f t="shared" si="2"/>
        <v>-1448</v>
      </c>
      <c r="E19" s="209">
        <v>-411</v>
      </c>
      <c r="F19" s="209">
        <v>-1448</v>
      </c>
      <c r="G19" s="313">
        <f t="shared" si="3"/>
        <v>-1037</v>
      </c>
      <c r="H19" s="91">
        <f t="shared" si="4"/>
        <v>352.31143552311437</v>
      </c>
      <c r="I19" s="446"/>
    </row>
    <row r="20" spans="1:9" s="82" customFormat="1" ht="36" customHeight="1">
      <c r="A20" s="81" t="s">
        <v>157</v>
      </c>
      <c r="B20" s="47">
        <v>1017</v>
      </c>
      <c r="C20" s="312">
        <v>-4109</v>
      </c>
      <c r="D20" s="297">
        <f t="shared" si="2"/>
        <v>-4541</v>
      </c>
      <c r="E20" s="209">
        <v>-4439</v>
      </c>
      <c r="F20" s="209">
        <v>-4541</v>
      </c>
      <c r="G20" s="313">
        <f t="shared" si="3"/>
        <v>-102</v>
      </c>
      <c r="H20" s="91">
        <f t="shared" si="4"/>
        <v>102.29781482315836</v>
      </c>
      <c r="I20" s="446"/>
    </row>
    <row r="21" spans="1:9" s="78" customFormat="1" ht="36" customHeight="1">
      <c r="A21" s="81" t="s">
        <v>158</v>
      </c>
      <c r="B21" s="49">
        <v>1018</v>
      </c>
      <c r="C21" s="312">
        <v>-10659</v>
      </c>
      <c r="D21" s="297">
        <f t="shared" si="2"/>
        <v>-11692</v>
      </c>
      <c r="E21" s="209">
        <v>-12600</v>
      </c>
      <c r="F21" s="209">
        <f>'Розшифровка фінрезультати'!E6</f>
        <v>-11692</v>
      </c>
      <c r="G21" s="313">
        <f t="shared" si="3"/>
        <v>908</v>
      </c>
      <c r="H21" s="91">
        <f t="shared" si="4"/>
        <v>92.793650793650798</v>
      </c>
      <c r="I21" s="446"/>
    </row>
    <row r="22" spans="1:9" s="78" customFormat="1" ht="31.5" customHeight="1">
      <c r="A22" s="79" t="s">
        <v>10</v>
      </c>
      <c r="B22" s="80">
        <v>1020</v>
      </c>
      <c r="C22" s="208">
        <f>SUM(C12,C13)</f>
        <v>12942</v>
      </c>
      <c r="D22" s="208">
        <f>SUM(D12,D13)</f>
        <v>22181</v>
      </c>
      <c r="E22" s="208">
        <f>SUM(E12,E13)</f>
        <v>12412</v>
      </c>
      <c r="F22" s="208">
        <f>SUM(F12,F13)</f>
        <v>22181</v>
      </c>
      <c r="G22" s="208">
        <f>F22-E22</f>
        <v>9769</v>
      </c>
      <c r="H22" s="90">
        <f>(F22/E22)*100</f>
        <v>178.70609087979375</v>
      </c>
      <c r="I22" s="446"/>
    </row>
    <row r="23" spans="1:9" s="78" customFormat="1" ht="37.5" customHeight="1">
      <c r="A23" s="79" t="s">
        <v>86</v>
      </c>
      <c r="B23" s="80">
        <v>1030</v>
      </c>
      <c r="C23" s="208">
        <f>SUM(C24:C41,C43)</f>
        <v>-6642</v>
      </c>
      <c r="D23" s="208">
        <f>SUM(D24:D41,D43)</f>
        <v>-8471</v>
      </c>
      <c r="E23" s="208">
        <f>SUM(E24:E41,E43)</f>
        <v>-8490</v>
      </c>
      <c r="F23" s="208">
        <f>SUM(F24:F41,F43)</f>
        <v>-8471</v>
      </c>
      <c r="G23" s="208">
        <f>F23-E23</f>
        <v>19</v>
      </c>
      <c r="H23" s="90">
        <f t="shared" si="1"/>
        <v>99.776207302709068</v>
      </c>
      <c r="I23" s="446"/>
    </row>
    <row r="24" spans="1:9" s="78" customFormat="1" ht="36" customHeight="1">
      <c r="A24" s="81" t="s">
        <v>58</v>
      </c>
      <c r="B24" s="49">
        <v>1031</v>
      </c>
      <c r="C24" s="209" t="s">
        <v>119</v>
      </c>
      <c r="D24" s="209" t="str">
        <f>F24</f>
        <v>(    )</v>
      </c>
      <c r="E24" s="209" t="s">
        <v>119</v>
      </c>
      <c r="F24" s="209" t="s">
        <v>119</v>
      </c>
      <c r="G24" s="209"/>
      <c r="H24" s="91"/>
      <c r="I24" s="446"/>
    </row>
    <row r="25" spans="1:9" s="78" customFormat="1" ht="36" customHeight="1">
      <c r="A25" s="81" t="s">
        <v>81</v>
      </c>
      <c r="B25" s="49">
        <v>1032</v>
      </c>
      <c r="C25" s="209" t="s">
        <v>119</v>
      </c>
      <c r="D25" s="297" t="str">
        <f t="shared" ref="D25:D51" si="5">F25</f>
        <v>(    )</v>
      </c>
      <c r="E25" s="209" t="s">
        <v>119</v>
      </c>
      <c r="F25" s="209" t="s">
        <v>119</v>
      </c>
      <c r="G25" s="209"/>
      <c r="H25" s="91"/>
      <c r="I25" s="446"/>
    </row>
    <row r="26" spans="1:9" s="78" customFormat="1" ht="36" customHeight="1">
      <c r="A26" s="81" t="s">
        <v>9</v>
      </c>
      <c r="B26" s="49">
        <v>1033</v>
      </c>
      <c r="C26" s="209" t="s">
        <v>119</v>
      </c>
      <c r="D26" s="297" t="str">
        <f t="shared" si="5"/>
        <v>(    )</v>
      </c>
      <c r="E26" s="209" t="s">
        <v>119</v>
      </c>
      <c r="F26" s="209" t="s">
        <v>119</v>
      </c>
      <c r="G26" s="209"/>
      <c r="H26" s="91"/>
      <c r="I26" s="446"/>
    </row>
    <row r="27" spans="1:9" s="78" customFormat="1" ht="36" customHeight="1">
      <c r="A27" s="81" t="s">
        <v>17</v>
      </c>
      <c r="B27" s="49">
        <v>1034</v>
      </c>
      <c r="C27" s="209" t="s">
        <v>119</v>
      </c>
      <c r="D27" s="297">
        <f t="shared" si="5"/>
        <v>-13</v>
      </c>
      <c r="E27" s="209"/>
      <c r="F27" s="209">
        <v>-13</v>
      </c>
      <c r="G27" s="313">
        <f t="shared" si="0"/>
        <v>-13</v>
      </c>
      <c r="H27" s="91"/>
      <c r="I27" s="446"/>
    </row>
    <row r="28" spans="1:9" s="78" customFormat="1" ht="36" customHeight="1">
      <c r="A28" s="81" t="s">
        <v>18</v>
      </c>
      <c r="B28" s="49">
        <v>1035</v>
      </c>
      <c r="C28" s="209">
        <v>-13</v>
      </c>
      <c r="D28" s="297">
        <f t="shared" si="5"/>
        <v>-14</v>
      </c>
      <c r="E28" s="209">
        <v>-18</v>
      </c>
      <c r="F28" s="209">
        <v>-14</v>
      </c>
      <c r="G28" s="209">
        <f t="shared" si="0"/>
        <v>4</v>
      </c>
      <c r="H28" s="91">
        <f t="shared" si="1"/>
        <v>77.777777777777786</v>
      </c>
      <c r="I28" s="446"/>
    </row>
    <row r="29" spans="1:9" s="78" customFormat="1" ht="36" customHeight="1">
      <c r="A29" s="81" t="s">
        <v>19</v>
      </c>
      <c r="B29" s="49">
        <v>1036</v>
      </c>
      <c r="C29" s="209">
        <v>-4612</v>
      </c>
      <c r="D29" s="297">
        <f t="shared" si="5"/>
        <v>-6031</v>
      </c>
      <c r="E29" s="209">
        <v>-5850</v>
      </c>
      <c r="F29" s="209">
        <v>-6031</v>
      </c>
      <c r="G29" s="209">
        <f t="shared" si="0"/>
        <v>-181</v>
      </c>
      <c r="H29" s="91">
        <f t="shared" si="1"/>
        <v>103.09401709401709</v>
      </c>
      <c r="I29" s="446"/>
    </row>
    <row r="30" spans="1:9" s="78" customFormat="1" ht="36" customHeight="1">
      <c r="A30" s="81" t="s">
        <v>20</v>
      </c>
      <c r="B30" s="49">
        <v>1037</v>
      </c>
      <c r="C30" s="209">
        <v>-877</v>
      </c>
      <c r="D30" s="297">
        <f t="shared" si="5"/>
        <v>-1072</v>
      </c>
      <c r="E30" s="209">
        <v>-1287</v>
      </c>
      <c r="F30" s="209">
        <v>-1072</v>
      </c>
      <c r="G30" s="209">
        <f t="shared" si="0"/>
        <v>215</v>
      </c>
      <c r="H30" s="91">
        <f t="shared" si="1"/>
        <v>83.294483294483285</v>
      </c>
      <c r="I30" s="446"/>
    </row>
    <row r="31" spans="1:9" s="78" customFormat="1" ht="48.75" customHeight="1">
      <c r="A31" s="81" t="s">
        <v>21</v>
      </c>
      <c r="B31" s="49">
        <v>1038</v>
      </c>
      <c r="C31" s="209">
        <v>-52</v>
      </c>
      <c r="D31" s="297">
        <f t="shared" si="5"/>
        <v>-55</v>
      </c>
      <c r="E31" s="209">
        <v>-51</v>
      </c>
      <c r="F31" s="209">
        <v>-55</v>
      </c>
      <c r="G31" s="209">
        <f t="shared" si="0"/>
        <v>-4</v>
      </c>
      <c r="H31" s="91">
        <f t="shared" si="1"/>
        <v>107.84313725490196</v>
      </c>
      <c r="I31" s="446"/>
    </row>
    <row r="32" spans="1:9" s="82" customFormat="1" ht="48.75" customHeight="1">
      <c r="A32" s="81" t="s">
        <v>22</v>
      </c>
      <c r="B32" s="49">
        <v>1039</v>
      </c>
      <c r="C32" s="209" t="s">
        <v>119</v>
      </c>
      <c r="D32" s="297" t="str">
        <f t="shared" si="5"/>
        <v>(    )</v>
      </c>
      <c r="E32" s="209" t="s">
        <v>119</v>
      </c>
      <c r="F32" s="209" t="s">
        <v>119</v>
      </c>
      <c r="G32" s="209"/>
      <c r="H32" s="91"/>
      <c r="I32" s="446"/>
    </row>
    <row r="33" spans="1:9" s="78" customFormat="1" ht="36" customHeight="1">
      <c r="A33" s="81" t="s">
        <v>23</v>
      </c>
      <c r="B33" s="49">
        <v>1040</v>
      </c>
      <c r="C33" s="209" t="s">
        <v>119</v>
      </c>
      <c r="D33" s="297" t="str">
        <f t="shared" si="5"/>
        <v>(    )</v>
      </c>
      <c r="E33" s="209" t="s">
        <v>119</v>
      </c>
      <c r="F33" s="209" t="s">
        <v>119</v>
      </c>
      <c r="G33" s="209"/>
      <c r="H33" s="91"/>
      <c r="I33" s="446"/>
    </row>
    <row r="34" spans="1:9" s="78" customFormat="1" ht="36" customHeight="1">
      <c r="A34" s="81" t="s">
        <v>24</v>
      </c>
      <c r="B34" s="49">
        <v>1041</v>
      </c>
      <c r="C34" s="209" t="s">
        <v>119</v>
      </c>
      <c r="D34" s="297" t="str">
        <f t="shared" si="5"/>
        <v>(    )</v>
      </c>
      <c r="E34" s="209" t="s">
        <v>119</v>
      </c>
      <c r="F34" s="209" t="s">
        <v>119</v>
      </c>
      <c r="G34" s="209"/>
      <c r="H34" s="91"/>
      <c r="I34" s="446"/>
    </row>
    <row r="35" spans="1:9" s="78" customFormat="1" ht="36" customHeight="1">
      <c r="A35" s="81" t="s">
        <v>25</v>
      </c>
      <c r="B35" s="49">
        <v>1042</v>
      </c>
      <c r="C35" s="209">
        <v>-1</v>
      </c>
      <c r="D35" s="297" t="str">
        <f t="shared" si="5"/>
        <v>(    )</v>
      </c>
      <c r="E35" s="209" t="s">
        <v>119</v>
      </c>
      <c r="F35" s="297" t="s">
        <v>119</v>
      </c>
      <c r="G35" s="294"/>
      <c r="H35" s="91"/>
      <c r="I35" s="446"/>
    </row>
    <row r="36" spans="1:9" s="78" customFormat="1" ht="36" customHeight="1">
      <c r="A36" s="81" t="s">
        <v>40</v>
      </c>
      <c r="B36" s="49">
        <v>1043</v>
      </c>
      <c r="C36" s="209">
        <v>-35</v>
      </c>
      <c r="D36" s="297">
        <f t="shared" si="5"/>
        <v>-44</v>
      </c>
      <c r="E36" s="209">
        <v>-45</v>
      </c>
      <c r="F36" s="295">
        <v>-44</v>
      </c>
      <c r="G36" s="209">
        <f t="shared" si="0"/>
        <v>1</v>
      </c>
      <c r="H36" s="91">
        <f t="shared" si="1"/>
        <v>97.777777777777771</v>
      </c>
      <c r="I36" s="446"/>
    </row>
    <row r="37" spans="1:9" s="78" customFormat="1" ht="36" customHeight="1">
      <c r="A37" s="81" t="s">
        <v>26</v>
      </c>
      <c r="B37" s="49">
        <v>1044</v>
      </c>
      <c r="C37" s="209">
        <v>-101</v>
      </c>
      <c r="D37" s="297">
        <f t="shared" si="5"/>
        <v>-5</v>
      </c>
      <c r="E37" s="209"/>
      <c r="F37" s="295">
        <v>-5</v>
      </c>
      <c r="G37" s="313">
        <f t="shared" si="0"/>
        <v>-5</v>
      </c>
      <c r="H37" s="91"/>
      <c r="I37" s="446"/>
    </row>
    <row r="38" spans="1:9" s="78" customFormat="1" ht="36" customHeight="1">
      <c r="A38" s="81" t="s">
        <v>27</v>
      </c>
      <c r="B38" s="49">
        <v>1045</v>
      </c>
      <c r="C38" s="209" t="s">
        <v>119</v>
      </c>
      <c r="D38" s="297" t="str">
        <f t="shared" si="5"/>
        <v>(    )</v>
      </c>
      <c r="E38" s="209" t="s">
        <v>119</v>
      </c>
      <c r="F38" s="295" t="s">
        <v>119</v>
      </c>
      <c r="G38" s="209"/>
      <c r="H38" s="91"/>
      <c r="I38" s="446"/>
    </row>
    <row r="39" spans="1:9" s="78" customFormat="1" ht="36" customHeight="1">
      <c r="A39" s="81" t="s">
        <v>28</v>
      </c>
      <c r="B39" s="49">
        <v>1046</v>
      </c>
      <c r="C39" s="209" t="s">
        <v>119</v>
      </c>
      <c r="D39" s="297" t="str">
        <f t="shared" si="5"/>
        <v>(    )</v>
      </c>
      <c r="E39" s="209" t="s">
        <v>119</v>
      </c>
      <c r="F39" s="295" t="s">
        <v>119</v>
      </c>
      <c r="G39" s="209"/>
      <c r="H39" s="91"/>
      <c r="I39" s="446"/>
    </row>
    <row r="40" spans="1:9" s="78" customFormat="1" ht="36" customHeight="1">
      <c r="A40" s="81" t="s">
        <v>29</v>
      </c>
      <c r="B40" s="49">
        <v>1047</v>
      </c>
      <c r="C40" s="209">
        <v>-2</v>
      </c>
      <c r="D40" s="297">
        <f t="shared" si="5"/>
        <v>-8</v>
      </c>
      <c r="E40" s="209"/>
      <c r="F40" s="295">
        <v>-8</v>
      </c>
      <c r="G40" s="313">
        <f t="shared" ref="G40:G42" si="6">F40-E40</f>
        <v>-8</v>
      </c>
      <c r="H40" s="91"/>
      <c r="I40" s="446"/>
    </row>
    <row r="41" spans="1:9" s="82" customFormat="1" ht="49.5" customHeight="1">
      <c r="A41" s="81" t="s">
        <v>44</v>
      </c>
      <c r="B41" s="49">
        <v>1048</v>
      </c>
      <c r="C41" s="209">
        <v>-29</v>
      </c>
      <c r="D41" s="297">
        <f t="shared" si="5"/>
        <v>-101</v>
      </c>
      <c r="E41" s="209">
        <v>-39</v>
      </c>
      <c r="F41" s="295">
        <v>-101</v>
      </c>
      <c r="G41" s="298">
        <f t="shared" si="6"/>
        <v>-62</v>
      </c>
      <c r="H41" s="91">
        <f t="shared" ref="H41:H42" si="7">(F41/E41)*100</f>
        <v>258.97435897435901</v>
      </c>
      <c r="I41" s="446"/>
    </row>
    <row r="42" spans="1:9" s="78" customFormat="1" ht="36" customHeight="1">
      <c r="A42" s="81" t="s">
        <v>30</v>
      </c>
      <c r="B42" s="49" t="s">
        <v>178</v>
      </c>
      <c r="C42" s="209"/>
      <c r="D42" s="297">
        <f t="shared" si="5"/>
        <v>-101</v>
      </c>
      <c r="E42" s="209">
        <v>-39</v>
      </c>
      <c r="F42" s="209">
        <v>-101</v>
      </c>
      <c r="G42" s="298">
        <f t="shared" si="6"/>
        <v>-62</v>
      </c>
      <c r="H42" s="91">
        <f t="shared" si="7"/>
        <v>258.97435897435901</v>
      </c>
      <c r="I42" s="446"/>
    </row>
    <row r="43" spans="1:9" s="78" customFormat="1" ht="36" customHeight="1">
      <c r="A43" s="81" t="s">
        <v>61</v>
      </c>
      <c r="B43" s="49">
        <v>1049</v>
      </c>
      <c r="C43" s="209">
        <v>-920</v>
      </c>
      <c r="D43" s="297">
        <f t="shared" si="5"/>
        <v>-1128</v>
      </c>
      <c r="E43" s="209">
        <v>-1200</v>
      </c>
      <c r="F43" s="209">
        <f>'Розшифровка фінрезультати'!E33</f>
        <v>-1128</v>
      </c>
      <c r="G43" s="209">
        <f t="shared" si="0"/>
        <v>72</v>
      </c>
      <c r="H43" s="91">
        <f t="shared" si="1"/>
        <v>94</v>
      </c>
      <c r="I43" s="446"/>
    </row>
    <row r="44" spans="1:9" s="78" customFormat="1" ht="44.25" customHeight="1">
      <c r="A44" s="79" t="s">
        <v>87</v>
      </c>
      <c r="B44" s="48">
        <v>1060</v>
      </c>
      <c r="C44" s="208">
        <f>SUM(C45:C51)</f>
        <v>0</v>
      </c>
      <c r="D44" s="297" t="str">
        <f t="shared" si="5"/>
        <v xml:space="preserve"> </v>
      </c>
      <c r="E44" s="208">
        <f>SUM(E45:E51)</f>
        <v>0</v>
      </c>
      <c r="F44" s="208" t="s">
        <v>283</v>
      </c>
      <c r="G44" s="209"/>
      <c r="H44" s="91"/>
      <c r="I44" s="446"/>
    </row>
    <row r="45" spans="1:9" s="78" customFormat="1" ht="36" customHeight="1">
      <c r="A45" s="81" t="s">
        <v>77</v>
      </c>
      <c r="B45" s="49">
        <v>1061</v>
      </c>
      <c r="C45" s="209" t="s">
        <v>119</v>
      </c>
      <c r="D45" s="297" t="str">
        <f t="shared" si="5"/>
        <v>(    )</v>
      </c>
      <c r="E45" s="209" t="s">
        <v>119</v>
      </c>
      <c r="F45" s="209" t="s">
        <v>119</v>
      </c>
      <c r="G45" s="209"/>
      <c r="H45" s="91"/>
      <c r="I45" s="446"/>
    </row>
    <row r="46" spans="1:9" s="78" customFormat="1" ht="36" customHeight="1">
      <c r="A46" s="81" t="s">
        <v>78</v>
      </c>
      <c r="B46" s="49">
        <v>1062</v>
      </c>
      <c r="C46" s="209" t="s">
        <v>119</v>
      </c>
      <c r="D46" s="297" t="str">
        <f t="shared" si="5"/>
        <v>(    )</v>
      </c>
      <c r="E46" s="209" t="s">
        <v>119</v>
      </c>
      <c r="F46" s="209" t="s">
        <v>119</v>
      </c>
      <c r="G46" s="209"/>
      <c r="H46" s="91"/>
      <c r="I46" s="446"/>
    </row>
    <row r="47" spans="1:9" s="78" customFormat="1" ht="36" customHeight="1">
      <c r="A47" s="81" t="s">
        <v>19</v>
      </c>
      <c r="B47" s="49">
        <v>1063</v>
      </c>
      <c r="C47" s="209" t="s">
        <v>119</v>
      </c>
      <c r="D47" s="297" t="str">
        <f t="shared" si="5"/>
        <v>(    )</v>
      </c>
      <c r="E47" s="209" t="s">
        <v>119</v>
      </c>
      <c r="F47" s="209" t="s">
        <v>119</v>
      </c>
      <c r="G47" s="209"/>
      <c r="H47" s="91"/>
      <c r="I47" s="446"/>
    </row>
    <row r="48" spans="1:9" s="78" customFormat="1" ht="36" customHeight="1">
      <c r="A48" s="81" t="s">
        <v>20</v>
      </c>
      <c r="B48" s="49">
        <v>1064</v>
      </c>
      <c r="C48" s="209" t="s">
        <v>119</v>
      </c>
      <c r="D48" s="297" t="str">
        <f t="shared" si="5"/>
        <v>(    )</v>
      </c>
      <c r="E48" s="209" t="s">
        <v>119</v>
      </c>
      <c r="F48" s="209" t="s">
        <v>119</v>
      </c>
      <c r="G48" s="209"/>
      <c r="H48" s="91"/>
      <c r="I48" s="446"/>
    </row>
    <row r="49" spans="1:9" s="78" customFormat="1" ht="36" customHeight="1">
      <c r="A49" s="81" t="s">
        <v>39</v>
      </c>
      <c r="B49" s="49">
        <v>1065</v>
      </c>
      <c r="C49" s="209" t="s">
        <v>119</v>
      </c>
      <c r="D49" s="297" t="str">
        <f t="shared" si="5"/>
        <v>(    )</v>
      </c>
      <c r="E49" s="209" t="s">
        <v>119</v>
      </c>
      <c r="F49" s="209" t="s">
        <v>119</v>
      </c>
      <c r="G49" s="209"/>
      <c r="H49" s="91"/>
      <c r="I49" s="446"/>
    </row>
    <row r="50" spans="1:9" s="78" customFormat="1" ht="36" customHeight="1">
      <c r="A50" s="81" t="s">
        <v>47</v>
      </c>
      <c r="B50" s="49">
        <v>1066</v>
      </c>
      <c r="C50" s="209" t="s">
        <v>119</v>
      </c>
      <c r="D50" s="297" t="str">
        <f t="shared" si="5"/>
        <v>(    )</v>
      </c>
      <c r="E50" s="209" t="s">
        <v>119</v>
      </c>
      <c r="F50" s="209" t="s">
        <v>119</v>
      </c>
      <c r="G50" s="209"/>
      <c r="H50" s="91"/>
      <c r="I50" s="446"/>
    </row>
    <row r="51" spans="1:9" s="78" customFormat="1" ht="36" customHeight="1">
      <c r="A51" s="81" t="s">
        <v>68</v>
      </c>
      <c r="B51" s="49">
        <v>1067</v>
      </c>
      <c r="C51" s="209" t="s">
        <v>119</v>
      </c>
      <c r="D51" s="297" t="str">
        <f t="shared" si="5"/>
        <v>(    )</v>
      </c>
      <c r="E51" s="209" t="s">
        <v>119</v>
      </c>
      <c r="F51" s="209" t="s">
        <v>119</v>
      </c>
      <c r="G51" s="209"/>
      <c r="H51" s="91"/>
      <c r="I51" s="446"/>
    </row>
    <row r="52" spans="1:9" s="78" customFormat="1" ht="44.25" customHeight="1">
      <c r="A52" s="83" t="s">
        <v>125</v>
      </c>
      <c r="B52" s="48">
        <v>1070</v>
      </c>
      <c r="C52" s="208">
        <f>SUM(C53:C55)</f>
        <v>1</v>
      </c>
      <c r="D52" s="208">
        <f>SUM(D53:D55)</f>
        <v>100</v>
      </c>
      <c r="E52" s="208">
        <f>SUM(E53:E55)</f>
        <v>0</v>
      </c>
      <c r="F52" s="208">
        <f>SUM(F53:F55)</f>
        <v>100</v>
      </c>
      <c r="G52" s="208">
        <f t="shared" si="0"/>
        <v>100</v>
      </c>
      <c r="H52" s="91"/>
      <c r="I52" s="446"/>
    </row>
    <row r="53" spans="1:9" s="78" customFormat="1" ht="36" customHeight="1">
      <c r="A53" s="81" t="s">
        <v>84</v>
      </c>
      <c r="B53" s="49">
        <v>1071</v>
      </c>
      <c r="C53" s="209">
        <v>0</v>
      </c>
      <c r="D53" s="209">
        <f>F53</f>
        <v>0</v>
      </c>
      <c r="E53" s="209">
        <v>0</v>
      </c>
      <c r="F53" s="209">
        <v>0</v>
      </c>
      <c r="G53" s="209">
        <f t="shared" si="0"/>
        <v>0</v>
      </c>
      <c r="H53" s="91"/>
      <c r="I53" s="446"/>
    </row>
    <row r="54" spans="1:9" s="78" customFormat="1" ht="36" customHeight="1">
      <c r="A54" s="81" t="s">
        <v>133</v>
      </c>
      <c r="B54" s="49">
        <v>1072</v>
      </c>
      <c r="C54" s="209">
        <v>0</v>
      </c>
      <c r="D54" s="297">
        <f t="shared" ref="D54:D55" si="8">F54</f>
        <v>0</v>
      </c>
      <c r="E54" s="209">
        <v>0</v>
      </c>
      <c r="F54" s="209">
        <v>0</v>
      </c>
      <c r="G54" s="209">
        <f t="shared" si="0"/>
        <v>0</v>
      </c>
      <c r="H54" s="91"/>
      <c r="I54" s="446"/>
    </row>
    <row r="55" spans="1:9" s="78" customFormat="1" ht="36" customHeight="1">
      <c r="A55" s="81" t="s">
        <v>126</v>
      </c>
      <c r="B55" s="49">
        <v>1073</v>
      </c>
      <c r="C55" s="209">
        <v>1</v>
      </c>
      <c r="D55" s="297">
        <f t="shared" si="8"/>
        <v>100</v>
      </c>
      <c r="E55" s="209"/>
      <c r="F55" s="209">
        <f>'Розшифровка фінрезультати'!E46</f>
        <v>100</v>
      </c>
      <c r="G55" s="209">
        <f t="shared" si="0"/>
        <v>100</v>
      </c>
      <c r="H55" s="91"/>
      <c r="I55" s="446"/>
    </row>
    <row r="56" spans="1:9" s="78" customFormat="1" ht="44.25" customHeight="1">
      <c r="A56" s="83" t="s">
        <v>48</v>
      </c>
      <c r="B56" s="48">
        <v>1080</v>
      </c>
      <c r="C56" s="208">
        <f>SUM(C57:C62)</f>
        <v>-992</v>
      </c>
      <c r="D56" s="208">
        <f>SUM(D57:D62)</f>
        <v>-26</v>
      </c>
      <c r="E56" s="208">
        <f>SUM(E57:E62)</f>
        <v>-27</v>
      </c>
      <c r="F56" s="208">
        <f>SUM(F57:F62)</f>
        <v>-26</v>
      </c>
      <c r="G56" s="299">
        <f t="shared" ref="G56:G62" si="9">F56-E56</f>
        <v>1</v>
      </c>
      <c r="H56" s="90">
        <f t="shared" ref="H56:H62" si="10">(F56/E56)*100</f>
        <v>96.296296296296291</v>
      </c>
      <c r="I56" s="446"/>
    </row>
    <row r="57" spans="1:9" s="78" customFormat="1" ht="36" customHeight="1">
      <c r="A57" s="81" t="s">
        <v>84</v>
      </c>
      <c r="B57" s="49">
        <v>1081</v>
      </c>
      <c r="C57" s="209">
        <v>0</v>
      </c>
      <c r="D57" s="209">
        <f>F57</f>
        <v>0</v>
      </c>
      <c r="E57" s="209">
        <v>0</v>
      </c>
      <c r="F57" s="209">
        <v>0</v>
      </c>
      <c r="G57" s="299"/>
      <c r="H57" s="90"/>
      <c r="I57" s="446"/>
    </row>
    <row r="58" spans="1:9" s="78" customFormat="1" ht="36" customHeight="1">
      <c r="A58" s="81" t="s">
        <v>151</v>
      </c>
      <c r="B58" s="49">
        <v>1082</v>
      </c>
      <c r="C58" s="209">
        <v>0</v>
      </c>
      <c r="D58" s="297">
        <f t="shared" ref="D58:D62" si="11">F58</f>
        <v>0</v>
      </c>
      <c r="E58" s="209">
        <v>0</v>
      </c>
      <c r="F58" s="209">
        <v>0</v>
      </c>
      <c r="G58" s="299"/>
      <c r="H58" s="90"/>
      <c r="I58" s="446"/>
    </row>
    <row r="59" spans="1:9" s="78" customFormat="1" ht="36" customHeight="1">
      <c r="A59" s="81" t="s">
        <v>43</v>
      </c>
      <c r="B59" s="49">
        <v>1083</v>
      </c>
      <c r="C59" s="209" t="s">
        <v>119</v>
      </c>
      <c r="D59" s="297" t="str">
        <f t="shared" si="11"/>
        <v>(    )</v>
      </c>
      <c r="E59" s="209" t="s">
        <v>119</v>
      </c>
      <c r="F59" s="209" t="s">
        <v>119</v>
      </c>
      <c r="G59" s="299"/>
      <c r="H59" s="90"/>
      <c r="I59" s="446"/>
    </row>
    <row r="60" spans="1:9" s="78" customFormat="1" ht="36" customHeight="1">
      <c r="A60" s="81" t="s">
        <v>31</v>
      </c>
      <c r="B60" s="49">
        <v>1084</v>
      </c>
      <c r="C60" s="209" t="s">
        <v>119</v>
      </c>
      <c r="D60" s="297" t="str">
        <f t="shared" si="11"/>
        <v>(    )</v>
      </c>
      <c r="E60" s="209" t="s">
        <v>119</v>
      </c>
      <c r="F60" s="209" t="s">
        <v>119</v>
      </c>
      <c r="G60" s="299"/>
      <c r="H60" s="90"/>
      <c r="I60" s="446"/>
    </row>
    <row r="61" spans="1:9" s="78" customFormat="1" ht="36" customHeight="1">
      <c r="A61" s="81" t="s">
        <v>38</v>
      </c>
      <c r="B61" s="49">
        <v>1085</v>
      </c>
      <c r="C61" s="209" t="s">
        <v>119</v>
      </c>
      <c r="D61" s="297" t="str">
        <f t="shared" si="11"/>
        <v>(    )</v>
      </c>
      <c r="E61" s="209" t="s">
        <v>119</v>
      </c>
      <c r="F61" s="209" t="s">
        <v>119</v>
      </c>
      <c r="G61" s="299"/>
      <c r="H61" s="90"/>
      <c r="I61" s="446"/>
    </row>
    <row r="62" spans="1:9" s="78" customFormat="1" ht="36" customHeight="1">
      <c r="A62" s="81" t="s">
        <v>94</v>
      </c>
      <c r="B62" s="49">
        <v>1086</v>
      </c>
      <c r="C62" s="209">
        <v>-992</v>
      </c>
      <c r="D62" s="297">
        <f t="shared" si="11"/>
        <v>-26</v>
      </c>
      <c r="E62" s="209">
        <v>-27</v>
      </c>
      <c r="F62" s="209">
        <f>'Розшифровка фінрезультати'!E53</f>
        <v>-26</v>
      </c>
      <c r="G62" s="313">
        <f t="shared" si="9"/>
        <v>1</v>
      </c>
      <c r="H62" s="91">
        <f t="shared" si="10"/>
        <v>96.296296296296291</v>
      </c>
      <c r="I62" s="446"/>
    </row>
    <row r="63" spans="1:9" s="78" customFormat="1" ht="44.25" customHeight="1">
      <c r="A63" s="83" t="s">
        <v>3</v>
      </c>
      <c r="B63" s="48">
        <v>1100</v>
      </c>
      <c r="C63" s="180">
        <f>SUM(C22,C23,C44,C52,C56)</f>
        <v>5309</v>
      </c>
      <c r="D63" s="180">
        <f>SUM(D22,D23,D44,D52,D56)</f>
        <v>13784</v>
      </c>
      <c r="E63" s="180">
        <f>SUM(E22,E23,E44,E52,E56)</f>
        <v>3895</v>
      </c>
      <c r="F63" s="180">
        <f>SUM(F22,F23,F44,F52,F56)</f>
        <v>13784</v>
      </c>
      <c r="G63" s="208">
        <f t="shared" si="0"/>
        <v>9889</v>
      </c>
      <c r="H63" s="90">
        <f t="shared" si="1"/>
        <v>353.88960205391527</v>
      </c>
      <c r="I63" s="446"/>
    </row>
    <row r="64" spans="1:9" s="78" customFormat="1" ht="36" customHeight="1">
      <c r="A64" s="81" t="s">
        <v>59</v>
      </c>
      <c r="B64" s="49">
        <v>1110</v>
      </c>
      <c r="C64" s="209"/>
      <c r="D64" s="209"/>
      <c r="E64" s="209"/>
      <c r="F64" s="209"/>
      <c r="G64" s="209"/>
      <c r="H64" s="91"/>
      <c r="I64" s="446"/>
    </row>
    <row r="65" spans="1:9" s="78" customFormat="1" ht="36" customHeight="1">
      <c r="A65" s="81" t="s">
        <v>62</v>
      </c>
      <c r="B65" s="49">
        <v>1120</v>
      </c>
      <c r="C65" s="209" t="s">
        <v>119</v>
      </c>
      <c r="D65" s="209" t="s">
        <v>119</v>
      </c>
      <c r="E65" s="209" t="s">
        <v>119</v>
      </c>
      <c r="F65" s="209" t="s">
        <v>119</v>
      </c>
      <c r="G65" s="209"/>
      <c r="H65" s="91"/>
      <c r="I65" s="446"/>
    </row>
    <row r="66" spans="1:9" s="78" customFormat="1" ht="44.25" customHeight="1">
      <c r="A66" s="83" t="s">
        <v>60</v>
      </c>
      <c r="B66" s="48">
        <v>1130</v>
      </c>
      <c r="C66" s="180"/>
      <c r="D66" s="180"/>
      <c r="E66" s="180"/>
      <c r="F66" s="180"/>
      <c r="G66" s="209"/>
      <c r="H66" s="91"/>
      <c r="I66" s="446"/>
    </row>
    <row r="67" spans="1:9" s="78" customFormat="1" ht="44.25" customHeight="1">
      <c r="A67" s="83" t="s">
        <v>395</v>
      </c>
      <c r="B67" s="48">
        <v>1140</v>
      </c>
      <c r="C67" s="208">
        <v>-446</v>
      </c>
      <c r="D67" s="208">
        <f>F67</f>
        <v>-384</v>
      </c>
      <c r="E67" s="299">
        <v>-221</v>
      </c>
      <c r="F67" s="208">
        <v>-384</v>
      </c>
      <c r="G67" s="208">
        <f t="shared" si="0"/>
        <v>-163</v>
      </c>
      <c r="H67" s="90">
        <f t="shared" si="1"/>
        <v>173.75565610859729</v>
      </c>
      <c r="I67" s="446"/>
    </row>
    <row r="68" spans="1:9" s="78" customFormat="1" ht="44.25" customHeight="1">
      <c r="A68" s="83" t="s">
        <v>127</v>
      </c>
      <c r="B68" s="48">
        <v>1150</v>
      </c>
      <c r="C68" s="180">
        <f>SUM(C69:C70)</f>
        <v>499</v>
      </c>
      <c r="D68" s="180">
        <f>SUM(D69:D70)</f>
        <v>1023</v>
      </c>
      <c r="E68" s="180">
        <f>SUM(E69:E70)</f>
        <v>396</v>
      </c>
      <c r="F68" s="180">
        <f>SUM(F69:F70)</f>
        <v>1023</v>
      </c>
      <c r="G68" s="208">
        <f t="shared" si="0"/>
        <v>627</v>
      </c>
      <c r="H68" s="90">
        <f t="shared" si="1"/>
        <v>258.33333333333337</v>
      </c>
      <c r="I68" s="446"/>
    </row>
    <row r="69" spans="1:9" s="78" customFormat="1" ht="36" customHeight="1">
      <c r="A69" s="81" t="s">
        <v>84</v>
      </c>
      <c r="B69" s="49">
        <v>1151</v>
      </c>
      <c r="C69" s="209"/>
      <c r="D69" s="209"/>
      <c r="E69" s="209"/>
      <c r="F69" s="209"/>
      <c r="G69" s="209"/>
      <c r="H69" s="91"/>
      <c r="I69" s="446"/>
    </row>
    <row r="70" spans="1:9" s="78" customFormat="1" ht="44.25" customHeight="1">
      <c r="A70" s="308" t="s">
        <v>325</v>
      </c>
      <c r="B70" s="49">
        <v>1152</v>
      </c>
      <c r="C70" s="209">
        <v>499</v>
      </c>
      <c r="D70" s="209">
        <f>F70</f>
        <v>1023</v>
      </c>
      <c r="E70" s="209">
        <v>396</v>
      </c>
      <c r="F70" s="209">
        <f>'Розшифровка фінрезультати'!E60</f>
        <v>1023</v>
      </c>
      <c r="G70" s="209">
        <f t="shared" si="0"/>
        <v>627</v>
      </c>
      <c r="H70" s="91">
        <f t="shared" si="1"/>
        <v>258.33333333333337</v>
      </c>
      <c r="I70" s="446"/>
    </row>
    <row r="71" spans="1:9" s="78" customFormat="1" ht="38.25" customHeight="1">
      <c r="A71" s="83" t="s">
        <v>128</v>
      </c>
      <c r="B71" s="48">
        <v>1160</v>
      </c>
      <c r="C71" s="180">
        <f>SUM(C72:C73)</f>
        <v>-54</v>
      </c>
      <c r="D71" s="180">
        <f>SUM(D72:D73)</f>
        <v>-30</v>
      </c>
      <c r="E71" s="180">
        <f>SUM(E72:E73)</f>
        <v>-27</v>
      </c>
      <c r="F71" s="180">
        <f>SUM(F72:F73)</f>
        <v>-30</v>
      </c>
      <c r="G71" s="299">
        <f t="shared" ref="G71:G75" si="12">F71-E71</f>
        <v>-3</v>
      </c>
      <c r="H71" s="90">
        <f t="shared" si="1"/>
        <v>111.11111111111111</v>
      </c>
      <c r="I71" s="446"/>
    </row>
    <row r="72" spans="1:9" s="78" customFormat="1" ht="37.5" customHeight="1">
      <c r="A72" s="81" t="s">
        <v>84</v>
      </c>
      <c r="B72" s="49">
        <v>1161</v>
      </c>
      <c r="C72" s="209" t="s">
        <v>119</v>
      </c>
      <c r="D72" s="209" t="str">
        <f>F72</f>
        <v>(    )</v>
      </c>
      <c r="E72" s="209" t="s">
        <v>119</v>
      </c>
      <c r="F72" s="209" t="s">
        <v>119</v>
      </c>
      <c r="G72" s="298"/>
      <c r="H72" s="91"/>
      <c r="I72" s="446"/>
    </row>
    <row r="73" spans="1:9" s="78" customFormat="1" ht="39" customHeight="1">
      <c r="A73" s="81" t="s">
        <v>67</v>
      </c>
      <c r="B73" s="49">
        <v>1162</v>
      </c>
      <c r="C73" s="209">
        <v>-54</v>
      </c>
      <c r="D73" s="297">
        <f>F73</f>
        <v>-30</v>
      </c>
      <c r="E73" s="209">
        <v>-27</v>
      </c>
      <c r="F73" s="209">
        <f>'Розшифровка фінрезультати'!E65</f>
        <v>-30</v>
      </c>
      <c r="G73" s="298">
        <f t="shared" si="12"/>
        <v>-3</v>
      </c>
      <c r="H73" s="91">
        <f t="shared" si="1"/>
        <v>111.11111111111111</v>
      </c>
      <c r="I73" s="446"/>
    </row>
    <row r="74" spans="1:9" s="78" customFormat="1" ht="36" customHeight="1">
      <c r="A74" s="158" t="s">
        <v>53</v>
      </c>
      <c r="B74" s="80">
        <v>1170</v>
      </c>
      <c r="C74" s="208">
        <f>SUM(C63,C64,C65,C66,C67,C68,C71)</f>
        <v>5308</v>
      </c>
      <c r="D74" s="208">
        <f>SUM(D63,D64,D65,D66,D67,D68,D71)</f>
        <v>14393</v>
      </c>
      <c r="E74" s="208">
        <f>SUM(E63,E64,E65,E66,E67,E68,E71)</f>
        <v>4043</v>
      </c>
      <c r="F74" s="208">
        <f>SUM(F63,F64,F65,F66,F67,F68,F71)</f>
        <v>14393</v>
      </c>
      <c r="G74" s="299">
        <f t="shared" si="12"/>
        <v>10350</v>
      </c>
      <c r="H74" s="90">
        <f t="shared" ref="H74:H75" si="13">(F74/E74)*100</f>
        <v>355.99802127133319</v>
      </c>
      <c r="I74" s="446"/>
    </row>
    <row r="75" spans="1:9" s="78" customFormat="1" ht="39" customHeight="1">
      <c r="A75" s="81" t="s">
        <v>120</v>
      </c>
      <c r="B75" s="49">
        <v>1180</v>
      </c>
      <c r="C75" s="209" t="s">
        <v>119</v>
      </c>
      <c r="D75" s="209">
        <f>F75</f>
        <v>-1049</v>
      </c>
      <c r="E75" s="209">
        <v>-727</v>
      </c>
      <c r="F75" s="209">
        <v>-1049</v>
      </c>
      <c r="G75" s="298">
        <f t="shared" si="12"/>
        <v>-322</v>
      </c>
      <c r="H75" s="91">
        <f t="shared" si="13"/>
        <v>144.29160935350757</v>
      </c>
      <c r="I75" s="446"/>
    </row>
    <row r="76" spans="1:9" s="78" customFormat="1" ht="39" customHeight="1">
      <c r="A76" s="81" t="s">
        <v>121</v>
      </c>
      <c r="B76" s="49">
        <v>1181</v>
      </c>
      <c r="C76" s="209"/>
      <c r="D76" s="209"/>
      <c r="E76" s="209"/>
      <c r="F76" s="209"/>
      <c r="G76" s="209"/>
      <c r="H76" s="91"/>
      <c r="I76" s="446"/>
    </row>
    <row r="77" spans="1:9" s="78" customFormat="1" ht="39" customHeight="1">
      <c r="A77" s="81" t="s">
        <v>122</v>
      </c>
      <c r="B77" s="49">
        <v>1190</v>
      </c>
      <c r="C77" s="209"/>
      <c r="D77" s="209"/>
      <c r="E77" s="209"/>
      <c r="F77" s="209"/>
      <c r="G77" s="209"/>
      <c r="H77" s="91"/>
      <c r="I77" s="446"/>
    </row>
    <row r="78" spans="1:9" s="78" customFormat="1" ht="39" customHeight="1">
      <c r="A78" s="81" t="s">
        <v>123</v>
      </c>
      <c r="B78" s="49">
        <v>1191</v>
      </c>
      <c r="C78" s="209" t="s">
        <v>119</v>
      </c>
      <c r="D78" s="209" t="s">
        <v>119</v>
      </c>
      <c r="E78" s="209" t="s">
        <v>119</v>
      </c>
      <c r="F78" s="209" t="s">
        <v>119</v>
      </c>
      <c r="G78" s="209"/>
      <c r="H78" s="91"/>
      <c r="I78" s="446"/>
    </row>
    <row r="79" spans="1:9" s="78" customFormat="1" ht="38.25" customHeight="1">
      <c r="A79" s="83" t="s">
        <v>132</v>
      </c>
      <c r="B79" s="48">
        <v>1200</v>
      </c>
      <c r="C79" s="180">
        <f>SUM(C74,C75,C76,C77,C78)</f>
        <v>5308</v>
      </c>
      <c r="D79" s="180">
        <f>SUM(D74,D75,D76,D77,D78)</f>
        <v>13344</v>
      </c>
      <c r="E79" s="180">
        <f>SUM(E74,E75,E76,E77,E78)</f>
        <v>3316</v>
      </c>
      <c r="F79" s="180">
        <f>SUM(F74,F75,F76,F77,F78)</f>
        <v>13344</v>
      </c>
      <c r="G79" s="208">
        <f t="shared" ref="G79:G99" si="14">F79-E79</f>
        <v>10028</v>
      </c>
      <c r="H79" s="90">
        <f t="shared" ref="H79:H80" si="15">(F79/E79)*100</f>
        <v>402.41254523522321</v>
      </c>
      <c r="I79" s="446"/>
    </row>
    <row r="80" spans="1:9" s="78" customFormat="1" ht="39" customHeight="1">
      <c r="A80" s="81" t="s">
        <v>11</v>
      </c>
      <c r="B80" s="49">
        <v>1201</v>
      </c>
      <c r="C80" s="312">
        <f>C79</f>
        <v>5308</v>
      </c>
      <c r="D80" s="209">
        <f>F80</f>
        <v>13344</v>
      </c>
      <c r="E80" s="209">
        <v>3316</v>
      </c>
      <c r="F80" s="209">
        <f>F79</f>
        <v>13344</v>
      </c>
      <c r="G80" s="209">
        <f t="shared" si="14"/>
        <v>10028</v>
      </c>
      <c r="H80" s="91">
        <f t="shared" si="15"/>
        <v>402.41254523522321</v>
      </c>
      <c r="I80" s="446"/>
    </row>
    <row r="81" spans="1:9" s="78" customFormat="1" ht="39" customHeight="1">
      <c r="A81" s="81" t="s">
        <v>12</v>
      </c>
      <c r="B81" s="49">
        <v>1202</v>
      </c>
      <c r="C81" s="209"/>
      <c r="D81" s="297">
        <f>F81</f>
        <v>0</v>
      </c>
      <c r="E81" s="209"/>
      <c r="F81" s="209"/>
      <c r="G81" s="209">
        <f t="shared" si="14"/>
        <v>0</v>
      </c>
      <c r="H81" s="91"/>
      <c r="I81" s="446"/>
    </row>
    <row r="82" spans="1:9" s="78" customFormat="1" ht="38.25" customHeight="1">
      <c r="A82" s="83" t="s">
        <v>8</v>
      </c>
      <c r="B82" s="48">
        <v>1210</v>
      </c>
      <c r="C82" s="208">
        <f>SUM(C12,C52,C64,C66,C68,C76,C77)</f>
        <v>88387</v>
      </c>
      <c r="D82" s="208">
        <f>SUM(D12,D52,D64,D66,D68,D76,D77)</f>
        <v>106698</v>
      </c>
      <c r="E82" s="208">
        <f>SUM(E12,E52,E64,E66,E68,E76,E77)</f>
        <v>105030</v>
      </c>
      <c r="F82" s="208">
        <f>SUM(F12,F52,F64,F66,F68,F76,F77)</f>
        <v>106698</v>
      </c>
      <c r="G82" s="208">
        <f t="shared" si="14"/>
        <v>1668</v>
      </c>
      <c r="H82" s="90">
        <f t="shared" ref="H82:H99" si="16">(F82/E82)*100</f>
        <v>101.58811768066268</v>
      </c>
      <c r="I82" s="446"/>
    </row>
    <row r="83" spans="1:9" s="78" customFormat="1" ht="39.75" customHeight="1">
      <c r="A83" s="83" t="s">
        <v>65</v>
      </c>
      <c r="B83" s="48">
        <v>1220</v>
      </c>
      <c r="C83" s="180">
        <f>SUM(C13,C23,C44,C56,C65,C67,C71,C75,C78)</f>
        <v>-83079</v>
      </c>
      <c r="D83" s="180">
        <f>SUM(D13,D23,D44,D56,D65,D67,D71,D75,D78)</f>
        <v>-93354</v>
      </c>
      <c r="E83" s="180">
        <f>SUM(E13,E23,E44,E56,E65,E67,E71,E75,E78)</f>
        <v>-101714</v>
      </c>
      <c r="F83" s="180">
        <f>SUM(F13,F23,F44,F56,F65,F67,F71,F75,F78)</f>
        <v>-93354</v>
      </c>
      <c r="G83" s="208">
        <f t="shared" si="14"/>
        <v>8360</v>
      </c>
      <c r="H83" s="90">
        <f t="shared" si="16"/>
        <v>91.780875788976928</v>
      </c>
      <c r="I83" s="446"/>
    </row>
    <row r="84" spans="1:9" s="78" customFormat="1" ht="39" customHeight="1">
      <c r="A84" s="81" t="s">
        <v>95</v>
      </c>
      <c r="B84" s="49">
        <v>1230</v>
      </c>
      <c r="C84" s="209"/>
      <c r="D84" s="209"/>
      <c r="E84" s="209"/>
      <c r="F84" s="209"/>
      <c r="G84" s="209"/>
      <c r="H84" s="91"/>
      <c r="I84" s="446"/>
    </row>
    <row r="85" spans="1:9" s="78" customFormat="1" ht="36.75" customHeight="1">
      <c r="A85" s="83" t="s">
        <v>75</v>
      </c>
      <c r="B85" s="83"/>
      <c r="C85" s="180"/>
      <c r="D85" s="180"/>
      <c r="E85" s="180"/>
      <c r="F85" s="180"/>
      <c r="G85" s="209"/>
      <c r="H85" s="91"/>
      <c r="I85" s="446"/>
    </row>
    <row r="86" spans="1:9" s="78" customFormat="1" ht="39" customHeight="1">
      <c r="A86" s="81" t="s">
        <v>101</v>
      </c>
      <c r="B86" s="49">
        <v>1300</v>
      </c>
      <c r="C86" s="209">
        <f>C63</f>
        <v>5309</v>
      </c>
      <c r="D86" s="209">
        <f>D63</f>
        <v>13784</v>
      </c>
      <c r="E86" s="209">
        <f>E63</f>
        <v>3895</v>
      </c>
      <c r="F86" s="209">
        <f>F63</f>
        <v>13784</v>
      </c>
      <c r="G86" s="209">
        <f t="shared" si="14"/>
        <v>9889</v>
      </c>
      <c r="H86" s="91">
        <f t="shared" si="16"/>
        <v>353.88960205391527</v>
      </c>
      <c r="I86" s="446"/>
    </row>
    <row r="87" spans="1:9" s="78" customFormat="1" ht="39" customHeight="1">
      <c r="A87" s="81" t="s">
        <v>134</v>
      </c>
      <c r="B87" s="49">
        <v>1301</v>
      </c>
      <c r="C87" s="209">
        <f>C97</f>
        <v>4161</v>
      </c>
      <c r="D87" s="209">
        <f>D97</f>
        <v>4596</v>
      </c>
      <c r="E87" s="209">
        <f>E97</f>
        <v>4490</v>
      </c>
      <c r="F87" s="209">
        <f>F97</f>
        <v>4596</v>
      </c>
      <c r="G87" s="209">
        <f t="shared" si="14"/>
        <v>106</v>
      </c>
      <c r="H87" s="91">
        <f t="shared" si="16"/>
        <v>102.36080178173719</v>
      </c>
      <c r="I87" s="446"/>
    </row>
    <row r="88" spans="1:9" s="78" customFormat="1" ht="39" customHeight="1">
      <c r="A88" s="81" t="s">
        <v>135</v>
      </c>
      <c r="B88" s="49">
        <v>1302</v>
      </c>
      <c r="C88" s="209">
        <f>C53</f>
        <v>0</v>
      </c>
      <c r="D88" s="209">
        <f>D53</f>
        <v>0</v>
      </c>
      <c r="E88" s="209">
        <f>E53</f>
        <v>0</v>
      </c>
      <c r="F88" s="209">
        <f>F53</f>
        <v>0</v>
      </c>
      <c r="G88" s="209">
        <f t="shared" si="14"/>
        <v>0</v>
      </c>
      <c r="H88" s="91"/>
      <c r="I88" s="446"/>
    </row>
    <row r="89" spans="1:9" s="78" customFormat="1" ht="39" customHeight="1">
      <c r="A89" s="81" t="s">
        <v>136</v>
      </c>
      <c r="B89" s="49">
        <v>1303</v>
      </c>
      <c r="C89" s="209">
        <f>C57</f>
        <v>0</v>
      </c>
      <c r="D89" s="209">
        <f>D57</f>
        <v>0</v>
      </c>
      <c r="E89" s="209">
        <f>E57</f>
        <v>0</v>
      </c>
      <c r="F89" s="209">
        <f>F57</f>
        <v>0</v>
      </c>
      <c r="G89" s="209">
        <f t="shared" si="14"/>
        <v>0</v>
      </c>
      <c r="H89" s="91"/>
      <c r="I89" s="446"/>
    </row>
    <row r="90" spans="1:9" s="78" customFormat="1" ht="39" customHeight="1">
      <c r="A90" s="81" t="s">
        <v>137</v>
      </c>
      <c r="B90" s="49">
        <v>1304</v>
      </c>
      <c r="C90" s="209">
        <f>C54</f>
        <v>0</v>
      </c>
      <c r="D90" s="209">
        <f>D54</f>
        <v>0</v>
      </c>
      <c r="E90" s="209">
        <f>E54</f>
        <v>0</v>
      </c>
      <c r="F90" s="209">
        <f>F54</f>
        <v>0</v>
      </c>
      <c r="G90" s="209">
        <f t="shared" si="14"/>
        <v>0</v>
      </c>
      <c r="H90" s="91"/>
      <c r="I90" s="446"/>
    </row>
    <row r="91" spans="1:9" s="78" customFormat="1" ht="39" customHeight="1">
      <c r="A91" s="81" t="s">
        <v>138</v>
      </c>
      <c r="B91" s="49">
        <v>1305</v>
      </c>
      <c r="C91" s="209">
        <f>C58</f>
        <v>0</v>
      </c>
      <c r="D91" s="209">
        <f>D58</f>
        <v>0</v>
      </c>
      <c r="E91" s="209">
        <f>E58</f>
        <v>0</v>
      </c>
      <c r="F91" s="209">
        <f>F58</f>
        <v>0</v>
      </c>
      <c r="G91" s="209">
        <f t="shared" si="14"/>
        <v>0</v>
      </c>
      <c r="H91" s="91"/>
      <c r="I91" s="446"/>
    </row>
    <row r="92" spans="1:9" s="78" customFormat="1" ht="27.75" customHeight="1">
      <c r="A92" s="83" t="s">
        <v>72</v>
      </c>
      <c r="B92" s="48">
        <v>1310</v>
      </c>
      <c r="C92" s="180">
        <f>C86+C87-C88-C89-C90-C91</f>
        <v>9470</v>
      </c>
      <c r="D92" s="180">
        <f>D86+D87-D88-D89-D90-D91</f>
        <v>18380</v>
      </c>
      <c r="E92" s="180">
        <f>E86+E87-E88-E89-E90-E91</f>
        <v>8385</v>
      </c>
      <c r="F92" s="180">
        <f>F86+F87-F88-F89-F90-F91</f>
        <v>18380</v>
      </c>
      <c r="G92" s="286">
        <f t="shared" si="14"/>
        <v>9995</v>
      </c>
      <c r="H92" s="90">
        <f t="shared" si="16"/>
        <v>219.200954084675</v>
      </c>
      <c r="I92" s="446"/>
    </row>
    <row r="93" spans="1:9" s="78" customFormat="1" ht="39" customHeight="1">
      <c r="A93" s="81" t="s">
        <v>88</v>
      </c>
      <c r="B93" s="49"/>
      <c r="C93" s="209"/>
      <c r="D93" s="209"/>
      <c r="E93" s="209"/>
      <c r="F93" s="209"/>
      <c r="G93" s="209"/>
      <c r="H93" s="91"/>
      <c r="I93" s="446"/>
    </row>
    <row r="94" spans="1:9" s="78" customFormat="1" ht="39" customHeight="1">
      <c r="A94" s="81" t="s">
        <v>224</v>
      </c>
      <c r="B94" s="49">
        <v>1400</v>
      </c>
      <c r="C94" s="312">
        <v>32302</v>
      </c>
      <c r="D94" s="209">
        <f>F94</f>
        <v>36383</v>
      </c>
      <c r="E94" s="209">
        <v>44679</v>
      </c>
      <c r="F94" s="209">
        <f>-F14-'Розшифровка фінрезультати'!E43</f>
        <v>36383</v>
      </c>
      <c r="G94" s="209">
        <f t="shared" si="14"/>
        <v>-8296</v>
      </c>
      <c r="H94" s="91">
        <f t="shared" si="16"/>
        <v>81.431992658743482</v>
      </c>
      <c r="I94" s="446"/>
    </row>
    <row r="95" spans="1:9" s="78" customFormat="1" ht="39" customHeight="1">
      <c r="A95" s="81" t="s">
        <v>4</v>
      </c>
      <c r="B95" s="49">
        <v>1410</v>
      </c>
      <c r="C95" s="312">
        <v>27677</v>
      </c>
      <c r="D95" s="297">
        <f t="shared" ref="D95:D98" si="17">F95</f>
        <v>29695</v>
      </c>
      <c r="E95" s="209">
        <v>30069</v>
      </c>
      <c r="F95" s="209">
        <f>-F17-F29</f>
        <v>29695</v>
      </c>
      <c r="G95" s="209">
        <f t="shared" si="14"/>
        <v>-374</v>
      </c>
      <c r="H95" s="91">
        <f t="shared" si="16"/>
        <v>98.756194086933391</v>
      </c>
      <c r="I95" s="446"/>
    </row>
    <row r="96" spans="1:9" s="78" customFormat="1" ht="39" customHeight="1">
      <c r="A96" s="81" t="s">
        <v>5</v>
      </c>
      <c r="B96" s="49">
        <v>1420</v>
      </c>
      <c r="C96" s="312">
        <v>5905</v>
      </c>
      <c r="D96" s="297">
        <f t="shared" si="17"/>
        <v>6183</v>
      </c>
      <c r="E96" s="209">
        <v>6615</v>
      </c>
      <c r="F96" s="313">
        <f>-F18-F30</f>
        <v>6183</v>
      </c>
      <c r="G96" s="209">
        <f t="shared" si="14"/>
        <v>-432</v>
      </c>
      <c r="H96" s="91">
        <f t="shared" si="16"/>
        <v>93.469387755102034</v>
      </c>
      <c r="I96" s="446"/>
    </row>
    <row r="97" spans="1:9" s="78" customFormat="1" ht="39" customHeight="1">
      <c r="A97" s="81" t="s">
        <v>6</v>
      </c>
      <c r="B97" s="49">
        <v>1430</v>
      </c>
      <c r="C97" s="312">
        <v>4161</v>
      </c>
      <c r="D97" s="297">
        <f t="shared" si="17"/>
        <v>4596</v>
      </c>
      <c r="E97" s="209">
        <v>4490</v>
      </c>
      <c r="F97" s="209">
        <f>-F20-F31</f>
        <v>4596</v>
      </c>
      <c r="G97" s="209">
        <f t="shared" si="14"/>
        <v>106</v>
      </c>
      <c r="H97" s="91">
        <f t="shared" si="16"/>
        <v>102.36080178173719</v>
      </c>
      <c r="I97" s="446"/>
    </row>
    <row r="98" spans="1:9" s="78" customFormat="1" ht="39" customHeight="1">
      <c r="A98" s="81" t="s">
        <v>14</v>
      </c>
      <c r="B98" s="49">
        <v>1440</v>
      </c>
      <c r="C98" s="312">
        <v>12522</v>
      </c>
      <c r="D98" s="297">
        <f t="shared" si="17"/>
        <v>15015</v>
      </c>
      <c r="E98" s="209">
        <v>14877</v>
      </c>
      <c r="F98" s="313">
        <f>-F16-F19-F21-F27-F28-F36-F37-F40-F41-F43+'Розшифровка фінрезультати'!E9+'Розшифровка фінрезультати'!E43-F56</f>
        <v>15015</v>
      </c>
      <c r="G98" s="209">
        <f t="shared" si="14"/>
        <v>138</v>
      </c>
      <c r="H98" s="91">
        <f t="shared" si="16"/>
        <v>100.92760637225247</v>
      </c>
      <c r="I98" s="446"/>
    </row>
    <row r="99" spans="1:9" s="78" customFormat="1" ht="39" customHeight="1">
      <c r="A99" s="159" t="s">
        <v>34</v>
      </c>
      <c r="B99" s="80">
        <v>1450</v>
      </c>
      <c r="C99" s="208">
        <f>SUM(C94,C95:C98)</f>
        <v>82567</v>
      </c>
      <c r="D99" s="208">
        <f>SUM(D94,D95:D98)</f>
        <v>91872</v>
      </c>
      <c r="E99" s="208">
        <f>SUM(E94,E95:E98)</f>
        <v>100730</v>
      </c>
      <c r="F99" s="208">
        <f>SUM(F94,F95:F98)</f>
        <v>91872</v>
      </c>
      <c r="G99" s="208">
        <f t="shared" si="14"/>
        <v>-8858</v>
      </c>
      <c r="H99" s="90">
        <f t="shared" si="16"/>
        <v>91.206194778119738</v>
      </c>
      <c r="I99" s="446"/>
    </row>
    <row r="100" spans="1:9" s="78" customFormat="1" ht="20.399999999999999">
      <c r="A100" s="84"/>
      <c r="B100" s="85"/>
      <c r="C100" s="85"/>
      <c r="D100" s="85"/>
      <c r="E100" s="85"/>
      <c r="F100" s="85"/>
      <c r="G100" s="85"/>
      <c r="H100" s="85"/>
      <c r="I100" s="85"/>
    </row>
    <row r="101" spans="1:9" s="215" customFormat="1" ht="87" customHeight="1">
      <c r="A101" s="211" t="s">
        <v>292</v>
      </c>
      <c r="B101" s="212"/>
      <c r="C101" s="463" t="s">
        <v>321</v>
      </c>
      <c r="D101" s="463"/>
      <c r="E101" s="213"/>
      <c r="F101" s="464" t="s">
        <v>379</v>
      </c>
      <c r="G101" s="464"/>
      <c r="H101" s="464"/>
      <c r="I101" s="214"/>
    </row>
    <row r="102" spans="1:9" s="219" customFormat="1">
      <c r="A102" s="216" t="s">
        <v>179</v>
      </c>
      <c r="B102" s="217"/>
      <c r="C102" s="461" t="s">
        <v>114</v>
      </c>
      <c r="D102" s="461"/>
      <c r="E102" s="217"/>
      <c r="F102" s="462" t="s">
        <v>55</v>
      </c>
      <c r="G102" s="462"/>
      <c r="H102" s="462"/>
      <c r="I102" s="218"/>
    </row>
    <row r="103" spans="1:9">
      <c r="A103" s="87"/>
      <c r="B103" s="86"/>
      <c r="C103" s="86"/>
      <c r="D103" s="86"/>
      <c r="E103" s="86"/>
      <c r="F103" s="86"/>
      <c r="G103" s="86"/>
      <c r="H103" s="86"/>
      <c r="I103" s="86"/>
    </row>
    <row r="104" spans="1:9">
      <c r="A104" s="87"/>
      <c r="B104" s="86"/>
      <c r="C104" s="86"/>
      <c r="D104" s="86"/>
      <c r="E104" s="86"/>
      <c r="F104" s="86"/>
      <c r="G104" s="86"/>
      <c r="H104" s="86"/>
      <c r="I104" s="86"/>
    </row>
    <row r="105" spans="1:9">
      <c r="A105" s="87"/>
      <c r="B105" s="86"/>
      <c r="C105" s="86"/>
      <c r="D105" s="86"/>
      <c r="E105" s="86"/>
      <c r="F105" s="86"/>
      <c r="G105" s="86"/>
      <c r="H105" s="86"/>
      <c r="I105" s="86"/>
    </row>
    <row r="106" spans="1:9">
      <c r="A106" s="87"/>
      <c r="B106" s="86"/>
      <c r="C106" s="86"/>
      <c r="D106" s="86"/>
      <c r="E106" s="86"/>
      <c r="F106" s="86"/>
      <c r="G106" s="86"/>
      <c r="H106" s="86"/>
      <c r="I106" s="86"/>
    </row>
    <row r="107" spans="1:9">
      <c r="A107" s="87"/>
      <c r="B107" s="86"/>
      <c r="C107" s="86"/>
      <c r="D107" s="86"/>
      <c r="E107" s="86"/>
      <c r="F107" s="86"/>
      <c r="G107" s="86"/>
      <c r="H107" s="86"/>
      <c r="I107" s="86"/>
    </row>
    <row r="108" spans="1:9">
      <c r="A108" s="87"/>
      <c r="B108" s="86"/>
      <c r="C108" s="86"/>
      <c r="D108" s="86"/>
      <c r="E108" s="86"/>
      <c r="F108" s="86"/>
      <c r="G108" s="86"/>
      <c r="H108" s="86"/>
      <c r="I108" s="86"/>
    </row>
    <row r="109" spans="1:9">
      <c r="A109" s="87"/>
      <c r="B109" s="86"/>
      <c r="C109" s="86"/>
      <c r="D109" s="86"/>
      <c r="E109" s="86"/>
      <c r="F109" s="86"/>
      <c r="G109" s="86"/>
      <c r="H109" s="86"/>
      <c r="I109" s="86"/>
    </row>
    <row r="110" spans="1:9">
      <c r="A110" s="88"/>
    </row>
    <row r="111" spans="1:9">
      <c r="A111" s="88"/>
    </row>
    <row r="112" spans="1:9">
      <c r="A112" s="88"/>
    </row>
    <row r="113" spans="1:1">
      <c r="A113" s="88"/>
    </row>
    <row r="114" spans="1:1">
      <c r="A114" s="88"/>
    </row>
    <row r="115" spans="1:1">
      <c r="A115" s="88"/>
    </row>
    <row r="116" spans="1:1">
      <c r="A116" s="88"/>
    </row>
    <row r="117" spans="1:1">
      <c r="A117" s="88"/>
    </row>
    <row r="118" spans="1:1">
      <c r="A118" s="88"/>
    </row>
    <row r="119" spans="1:1">
      <c r="A119" s="88"/>
    </row>
    <row r="120" spans="1:1">
      <c r="A120" s="88"/>
    </row>
    <row r="121" spans="1:1">
      <c r="A121" s="88"/>
    </row>
    <row r="122" spans="1:1">
      <c r="A122" s="88"/>
    </row>
    <row r="123" spans="1:1">
      <c r="A123" s="88"/>
    </row>
    <row r="124" spans="1:1">
      <c r="A124" s="88"/>
    </row>
    <row r="125" spans="1:1">
      <c r="A125" s="88"/>
    </row>
    <row r="126" spans="1:1">
      <c r="A126" s="88"/>
    </row>
    <row r="127" spans="1:1">
      <c r="A127" s="88"/>
    </row>
    <row r="128" spans="1:1">
      <c r="A128" s="88"/>
    </row>
    <row r="129" spans="1:1">
      <c r="A129" s="88"/>
    </row>
    <row r="130" spans="1:1">
      <c r="A130" s="88"/>
    </row>
    <row r="131" spans="1:1">
      <c r="A131" s="88"/>
    </row>
    <row r="132" spans="1:1">
      <c r="A132" s="88"/>
    </row>
    <row r="133" spans="1:1">
      <c r="A133" s="88"/>
    </row>
    <row r="134" spans="1:1">
      <c r="A134" s="88"/>
    </row>
    <row r="135" spans="1:1">
      <c r="A135" s="88"/>
    </row>
    <row r="136" spans="1:1">
      <c r="A136" s="88"/>
    </row>
    <row r="137" spans="1:1">
      <c r="A137" s="88"/>
    </row>
    <row r="138" spans="1:1">
      <c r="A138" s="88"/>
    </row>
    <row r="139" spans="1:1">
      <c r="A139" s="88"/>
    </row>
    <row r="140" spans="1:1">
      <c r="A140" s="88"/>
    </row>
    <row r="141" spans="1:1">
      <c r="A141" s="88"/>
    </row>
    <row r="142" spans="1:1">
      <c r="A142" s="88"/>
    </row>
    <row r="143" spans="1:1">
      <c r="A143" s="88"/>
    </row>
    <row r="144" spans="1:1">
      <c r="A144" s="88"/>
    </row>
    <row r="145" spans="1:1">
      <c r="A145" s="88"/>
    </row>
    <row r="146" spans="1:1">
      <c r="A146" s="88"/>
    </row>
    <row r="147" spans="1:1">
      <c r="A147" s="88"/>
    </row>
    <row r="148" spans="1:1">
      <c r="A148" s="88"/>
    </row>
    <row r="149" spans="1:1">
      <c r="A149" s="88"/>
    </row>
    <row r="150" spans="1:1">
      <c r="A150" s="88"/>
    </row>
    <row r="151" spans="1:1">
      <c r="A151" s="88"/>
    </row>
    <row r="152" spans="1:1">
      <c r="A152" s="88"/>
    </row>
    <row r="153" spans="1:1">
      <c r="A153" s="88"/>
    </row>
    <row r="154" spans="1:1">
      <c r="A154" s="88"/>
    </row>
    <row r="155" spans="1:1">
      <c r="A155" s="88"/>
    </row>
    <row r="156" spans="1:1">
      <c r="A156" s="88"/>
    </row>
    <row r="157" spans="1:1">
      <c r="A157" s="88"/>
    </row>
    <row r="158" spans="1:1">
      <c r="A158" s="88"/>
    </row>
    <row r="159" spans="1:1">
      <c r="A159" s="88"/>
    </row>
    <row r="160" spans="1:1">
      <c r="A160" s="88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  <row r="238" spans="1:1">
      <c r="A238" s="89"/>
    </row>
    <row r="239" spans="1:1">
      <c r="A239" s="89"/>
    </row>
    <row r="240" spans="1:1">
      <c r="A240" s="89"/>
    </row>
    <row r="241" spans="1:1">
      <c r="A241" s="89"/>
    </row>
    <row r="242" spans="1:1">
      <c r="A242" s="89"/>
    </row>
    <row r="243" spans="1:1">
      <c r="A243" s="89"/>
    </row>
    <row r="244" spans="1:1">
      <c r="A244" s="89"/>
    </row>
    <row r="245" spans="1:1">
      <c r="A245" s="89"/>
    </row>
    <row r="246" spans="1:1">
      <c r="A246" s="89"/>
    </row>
    <row r="247" spans="1:1">
      <c r="A247" s="89"/>
    </row>
    <row r="248" spans="1:1">
      <c r="A248" s="89"/>
    </row>
    <row r="249" spans="1:1">
      <c r="A249" s="89"/>
    </row>
    <row r="250" spans="1:1">
      <c r="A250" s="89"/>
    </row>
    <row r="251" spans="1:1">
      <c r="A251" s="89"/>
    </row>
    <row r="252" spans="1:1">
      <c r="A252" s="89"/>
    </row>
    <row r="253" spans="1:1">
      <c r="A253" s="89"/>
    </row>
    <row r="254" spans="1:1">
      <c r="A254" s="89"/>
    </row>
    <row r="255" spans="1:1">
      <c r="A255" s="89"/>
    </row>
    <row r="256" spans="1:1">
      <c r="A256" s="89"/>
    </row>
    <row r="257" spans="1:1">
      <c r="A257" s="89"/>
    </row>
    <row r="258" spans="1:1">
      <c r="A258" s="89"/>
    </row>
    <row r="259" spans="1:1">
      <c r="A259" s="89"/>
    </row>
    <row r="260" spans="1:1">
      <c r="A260" s="89"/>
    </row>
    <row r="261" spans="1:1">
      <c r="A261" s="89"/>
    </row>
    <row r="262" spans="1:1">
      <c r="A262" s="89"/>
    </row>
    <row r="263" spans="1:1">
      <c r="A263" s="89"/>
    </row>
    <row r="264" spans="1:1">
      <c r="A264" s="89"/>
    </row>
    <row r="265" spans="1:1">
      <c r="A265" s="89"/>
    </row>
    <row r="266" spans="1:1">
      <c r="A266" s="89"/>
    </row>
    <row r="267" spans="1:1">
      <c r="A267" s="89"/>
    </row>
    <row r="268" spans="1:1">
      <c r="A268" s="89"/>
    </row>
    <row r="269" spans="1:1">
      <c r="A269" s="89"/>
    </row>
    <row r="270" spans="1:1">
      <c r="A270" s="89"/>
    </row>
    <row r="271" spans="1:1">
      <c r="A271" s="89"/>
    </row>
    <row r="272" spans="1:1">
      <c r="A272" s="89"/>
    </row>
    <row r="273" spans="1:1">
      <c r="A273" s="89"/>
    </row>
    <row r="274" spans="1:1">
      <c r="A274" s="89"/>
    </row>
    <row r="275" spans="1:1">
      <c r="A275" s="89"/>
    </row>
    <row r="276" spans="1:1">
      <c r="A276" s="89"/>
    </row>
    <row r="277" spans="1:1">
      <c r="A277" s="89"/>
    </row>
    <row r="278" spans="1:1">
      <c r="A278" s="89"/>
    </row>
    <row r="279" spans="1:1">
      <c r="A279" s="89"/>
    </row>
    <row r="280" spans="1:1">
      <c r="A280" s="89"/>
    </row>
    <row r="281" spans="1:1">
      <c r="A281" s="89"/>
    </row>
    <row r="282" spans="1:1">
      <c r="A282" s="89"/>
    </row>
    <row r="283" spans="1:1">
      <c r="A283" s="89"/>
    </row>
    <row r="284" spans="1:1">
      <c r="A284" s="89"/>
    </row>
    <row r="285" spans="1:1">
      <c r="A285" s="89"/>
    </row>
    <row r="286" spans="1:1">
      <c r="A286" s="89"/>
    </row>
    <row r="287" spans="1:1">
      <c r="A287" s="89"/>
    </row>
    <row r="288" spans="1:1">
      <c r="A288" s="89"/>
    </row>
    <row r="289" spans="1:1">
      <c r="A289" s="89"/>
    </row>
    <row r="290" spans="1:1">
      <c r="A290" s="89"/>
    </row>
    <row r="291" spans="1:1">
      <c r="A291" s="89"/>
    </row>
    <row r="292" spans="1:1">
      <c r="A292" s="89"/>
    </row>
    <row r="293" spans="1:1">
      <c r="A293" s="89"/>
    </row>
    <row r="294" spans="1:1">
      <c r="A294" s="89"/>
    </row>
    <row r="295" spans="1:1">
      <c r="A295" s="89"/>
    </row>
    <row r="296" spans="1:1">
      <c r="A296" s="89"/>
    </row>
    <row r="297" spans="1:1">
      <c r="A297" s="89"/>
    </row>
    <row r="298" spans="1:1">
      <c r="A298" s="89"/>
    </row>
    <row r="299" spans="1:1">
      <c r="A299" s="89"/>
    </row>
    <row r="300" spans="1:1">
      <c r="A300" s="89"/>
    </row>
    <row r="301" spans="1:1">
      <c r="A301" s="89"/>
    </row>
    <row r="302" spans="1:1">
      <c r="A302" s="89"/>
    </row>
    <row r="303" spans="1:1">
      <c r="A303" s="89"/>
    </row>
    <row r="304" spans="1:1">
      <c r="A304" s="89"/>
    </row>
    <row r="305" spans="1:1">
      <c r="A305" s="89"/>
    </row>
    <row r="306" spans="1:1">
      <c r="A306" s="89"/>
    </row>
    <row r="307" spans="1:1">
      <c r="A307" s="89"/>
    </row>
    <row r="308" spans="1:1">
      <c r="A308" s="89"/>
    </row>
    <row r="309" spans="1:1">
      <c r="A309" s="89"/>
    </row>
    <row r="310" spans="1:1">
      <c r="A310" s="89"/>
    </row>
    <row r="311" spans="1:1">
      <c r="A311" s="89"/>
    </row>
    <row r="312" spans="1:1">
      <c r="A312" s="89"/>
    </row>
    <row r="313" spans="1:1">
      <c r="A313" s="89"/>
    </row>
    <row r="314" spans="1:1">
      <c r="A314" s="89"/>
    </row>
    <row r="315" spans="1:1">
      <c r="A315" s="89"/>
    </row>
    <row r="316" spans="1:1">
      <c r="A316" s="89"/>
    </row>
    <row r="317" spans="1:1">
      <c r="A317" s="89"/>
    </row>
    <row r="318" spans="1:1">
      <c r="A318" s="89"/>
    </row>
    <row r="319" spans="1:1">
      <c r="A319" s="89"/>
    </row>
    <row r="320" spans="1:1">
      <c r="A320" s="89"/>
    </row>
    <row r="321" spans="1:1">
      <c r="A321" s="89"/>
    </row>
    <row r="322" spans="1:1">
      <c r="A322" s="89"/>
    </row>
    <row r="323" spans="1:1">
      <c r="A323" s="89"/>
    </row>
    <row r="324" spans="1:1">
      <c r="A324" s="89"/>
    </row>
    <row r="325" spans="1:1">
      <c r="A325" s="89"/>
    </row>
    <row r="326" spans="1:1">
      <c r="A326" s="89"/>
    </row>
    <row r="327" spans="1:1">
      <c r="A327" s="89"/>
    </row>
  </sheetData>
  <sheetProtection algorithmName="SHA-512" hashValue="lThXiooAT4N4YQPHrYobnsnr0gDUsy9Gvon1phjjiz4jdvk9j5dYEGxFKIIIZmhSrlU+ttHd1TRWlusYHRQqNw==" saltValue="Dt1lwhA7T1C+XwttQShoNA==" spinCount="100000" sheet="1" objects="1" scenarios="1" selectLockedCells="1" selectUnlockedCells="1"/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F92 C92 E9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view="pageBreakPreview" zoomScale="80" zoomScaleNormal="100" zoomScaleSheetLayoutView="80" workbookViewId="0">
      <selection activeCell="G7" sqref="G7"/>
    </sheetView>
  </sheetViews>
  <sheetFormatPr defaultColWidth="9.109375" defaultRowHeight="18"/>
  <cols>
    <col min="1" max="1" width="58.33203125" style="70" customWidth="1"/>
    <col min="2" max="2" width="12.5546875" style="71" customWidth="1"/>
    <col min="3" max="3" width="14.88671875" style="71" customWidth="1"/>
    <col min="4" max="4" width="16.109375" style="71" customWidth="1"/>
    <col min="5" max="5" width="16.6640625" style="71" customWidth="1"/>
    <col min="6" max="6" width="16.109375" style="71" customWidth="1"/>
    <col min="7" max="7" width="17.109375" style="71" customWidth="1"/>
    <col min="8" max="16384" width="9.109375" style="70"/>
  </cols>
  <sheetData>
    <row r="2" spans="1:8" ht="33.75" customHeight="1">
      <c r="A2" s="504" t="s">
        <v>209</v>
      </c>
      <c r="B2" s="504"/>
      <c r="C2" s="504"/>
      <c r="D2" s="504"/>
      <c r="E2" s="504"/>
      <c r="F2" s="504"/>
      <c r="G2" s="504"/>
    </row>
    <row r="3" spans="1:8" ht="28.5" customHeight="1">
      <c r="A3" s="73"/>
      <c r="B3" s="74"/>
      <c r="C3" s="74"/>
      <c r="D3" s="73"/>
      <c r="E3" s="73"/>
      <c r="F3" s="73"/>
      <c r="G3" s="266" t="s">
        <v>229</v>
      </c>
    </row>
    <row r="4" spans="1:8" ht="60" customHeight="1">
      <c r="A4" s="147" t="s">
        <v>102</v>
      </c>
      <c r="B4" s="148" t="s">
        <v>7</v>
      </c>
      <c r="C4" s="247" t="s">
        <v>405</v>
      </c>
      <c r="D4" s="247" t="s">
        <v>411</v>
      </c>
      <c r="E4" s="247" t="s">
        <v>412</v>
      </c>
      <c r="F4" s="148" t="s">
        <v>392</v>
      </c>
      <c r="G4" s="149" t="s">
        <v>192</v>
      </c>
    </row>
    <row r="5" spans="1:8" ht="23.25" customHeight="1">
      <c r="A5" s="150">
        <v>1</v>
      </c>
      <c r="B5" s="151">
        <v>2</v>
      </c>
      <c r="C5" s="151">
        <v>3</v>
      </c>
      <c r="D5" s="151">
        <v>4</v>
      </c>
      <c r="E5" s="151">
        <v>5</v>
      </c>
      <c r="F5" s="151">
        <v>6</v>
      </c>
      <c r="G5" s="151">
        <v>7</v>
      </c>
    </row>
    <row r="6" spans="1:8" ht="44.25" customHeight="1">
      <c r="A6" s="152" t="s">
        <v>194</v>
      </c>
      <c r="B6" s="425">
        <v>6000</v>
      </c>
      <c r="C6" s="425"/>
      <c r="D6" s="426">
        <f>D7+D10</f>
        <v>23697</v>
      </c>
      <c r="E6" s="426">
        <f>E7+E10</f>
        <v>23676</v>
      </c>
      <c r="F6" s="426">
        <f>E6-D6</f>
        <v>-21</v>
      </c>
      <c r="G6" s="432">
        <f>(E6/D6)*100</f>
        <v>99.911381187492083</v>
      </c>
    </row>
    <row r="7" spans="1:8" ht="31.5" customHeight="1">
      <c r="A7" s="429" t="s">
        <v>195</v>
      </c>
      <c r="B7" s="430">
        <v>6010</v>
      </c>
      <c r="C7" s="430"/>
      <c r="D7" s="431">
        <f>D8</f>
        <v>23697</v>
      </c>
      <c r="E7" s="431">
        <f>E8</f>
        <v>23676</v>
      </c>
      <c r="F7" s="431">
        <f t="shared" ref="F7:F12" si="0">E7-D7</f>
        <v>-21</v>
      </c>
      <c r="G7" s="456">
        <f>(E7/D7)*100</f>
        <v>99.911381187492083</v>
      </c>
    </row>
    <row r="8" spans="1:8" s="207" customFormat="1" ht="25.5" customHeight="1">
      <c r="A8" s="423" t="s">
        <v>385</v>
      </c>
      <c r="B8" s="151"/>
      <c r="C8" s="151"/>
      <c r="D8" s="424">
        <v>23697</v>
      </c>
      <c r="E8" s="424">
        <v>23676</v>
      </c>
      <c r="F8" s="424">
        <f t="shared" si="0"/>
        <v>-21</v>
      </c>
      <c r="G8" s="153">
        <f>(E8/D8)*100</f>
        <v>99.911381187492083</v>
      </c>
    </row>
    <row r="9" spans="1:8" ht="23.25" hidden="1" customHeight="1">
      <c r="A9" s="155"/>
      <c r="B9" s="151"/>
      <c r="C9" s="151"/>
      <c r="D9" s="153"/>
      <c r="E9" s="153"/>
      <c r="F9" s="153">
        <f t="shared" si="0"/>
        <v>0</v>
      </c>
      <c r="G9" s="153"/>
    </row>
    <row r="10" spans="1:8" s="78" customFormat="1" ht="26.25" hidden="1" customHeight="1">
      <c r="A10" s="156" t="s">
        <v>196</v>
      </c>
      <c r="B10" s="157">
        <v>6020</v>
      </c>
      <c r="C10" s="157"/>
      <c r="D10" s="154"/>
      <c r="E10" s="154"/>
      <c r="F10" s="153">
        <f t="shared" si="0"/>
        <v>0</v>
      </c>
      <c r="G10" s="153"/>
    </row>
    <row r="11" spans="1:8" ht="23.25" hidden="1" customHeight="1">
      <c r="A11" s="155"/>
      <c r="B11" s="151"/>
      <c r="C11" s="151"/>
      <c r="D11" s="153"/>
      <c r="E11" s="153"/>
      <c r="F11" s="153">
        <f t="shared" si="0"/>
        <v>0</v>
      </c>
      <c r="G11" s="153"/>
    </row>
    <row r="12" spans="1:8" ht="24" hidden="1" customHeight="1">
      <c r="A12" s="155"/>
      <c r="B12" s="151"/>
      <c r="C12" s="151"/>
      <c r="D12" s="153"/>
      <c r="E12" s="153"/>
      <c r="F12" s="153">
        <f t="shared" si="0"/>
        <v>0</v>
      </c>
      <c r="G12" s="153"/>
    </row>
    <row r="13" spans="1:8">
      <c r="A13" s="129"/>
      <c r="B13" s="130"/>
      <c r="C13" s="130"/>
      <c r="D13" s="131"/>
      <c r="E13" s="132"/>
      <c r="F13" s="132"/>
      <c r="G13" s="132"/>
    </row>
    <row r="14" spans="1:8" s="276" customFormat="1" ht="41.25" customHeight="1">
      <c r="A14" s="256" t="s">
        <v>292</v>
      </c>
      <c r="B14" s="257"/>
      <c r="C14" s="503" t="s">
        <v>391</v>
      </c>
      <c r="D14" s="503"/>
      <c r="E14" s="258"/>
      <c r="F14" s="479" t="s">
        <v>379</v>
      </c>
      <c r="G14" s="479"/>
      <c r="H14" s="421"/>
    </row>
    <row r="15" spans="1:8" s="277" customFormat="1" ht="15.6">
      <c r="A15" s="417" t="s">
        <v>45</v>
      </c>
      <c r="B15" s="221"/>
      <c r="C15" s="475" t="s">
        <v>46</v>
      </c>
      <c r="D15" s="475"/>
      <c r="E15" s="221"/>
      <c r="F15" s="476" t="s">
        <v>115</v>
      </c>
      <c r="G15" s="476"/>
      <c r="H15" s="422"/>
    </row>
    <row r="16" spans="1:8">
      <c r="A16" s="129"/>
      <c r="B16" s="130"/>
      <c r="C16" s="130"/>
      <c r="D16" s="131"/>
      <c r="E16" s="132"/>
      <c r="F16" s="132"/>
      <c r="G16" s="132"/>
    </row>
    <row r="17" spans="1:7">
      <c r="A17" s="129"/>
      <c r="B17" s="130"/>
      <c r="C17" s="130"/>
      <c r="D17" s="131"/>
      <c r="E17" s="132"/>
      <c r="F17" s="132"/>
      <c r="G17" s="132"/>
    </row>
    <row r="18" spans="1:7">
      <c r="A18" s="129"/>
      <c r="B18" s="130"/>
      <c r="C18" s="130"/>
      <c r="D18" s="131"/>
      <c r="E18" s="132"/>
      <c r="F18" s="132"/>
      <c r="G18" s="132"/>
    </row>
    <row r="19" spans="1:7">
      <c r="A19" s="129"/>
      <c r="B19" s="130"/>
      <c r="C19" s="130"/>
      <c r="D19" s="131"/>
      <c r="E19" s="132"/>
      <c r="F19" s="132"/>
      <c r="G19" s="132"/>
    </row>
    <row r="20" spans="1:7">
      <c r="A20" s="129"/>
      <c r="B20" s="130"/>
      <c r="C20" s="130"/>
      <c r="D20" s="131"/>
      <c r="E20" s="132"/>
      <c r="F20" s="132"/>
      <c r="G20" s="132"/>
    </row>
    <row r="21" spans="1:7">
      <c r="A21" s="129"/>
      <c r="B21" s="130"/>
      <c r="C21" s="130"/>
      <c r="D21" s="131"/>
      <c r="E21" s="132"/>
      <c r="F21" s="132"/>
      <c r="G21" s="132"/>
    </row>
    <row r="22" spans="1:7">
      <c r="A22" s="129"/>
      <c r="B22" s="130"/>
      <c r="C22" s="130"/>
      <c r="D22" s="131"/>
      <c r="E22" s="132"/>
      <c r="F22" s="132"/>
      <c r="G22" s="132"/>
    </row>
    <row r="23" spans="1:7">
      <c r="A23" s="129"/>
      <c r="B23" s="130"/>
      <c r="C23" s="130"/>
      <c r="D23" s="131"/>
      <c r="E23" s="132"/>
      <c r="F23" s="132"/>
      <c r="G23" s="132"/>
    </row>
    <row r="24" spans="1:7">
      <c r="A24" s="129"/>
      <c r="B24" s="130"/>
      <c r="C24" s="130"/>
      <c r="D24" s="131"/>
      <c r="E24" s="132"/>
      <c r="F24" s="132"/>
      <c r="G24" s="132"/>
    </row>
    <row r="25" spans="1:7">
      <c r="A25" s="129"/>
      <c r="B25" s="130"/>
      <c r="C25" s="130"/>
      <c r="D25" s="131"/>
      <c r="E25" s="132"/>
      <c r="F25" s="132"/>
      <c r="G25" s="132"/>
    </row>
    <row r="26" spans="1:7">
      <c r="A26" s="129"/>
      <c r="B26" s="130"/>
      <c r="C26" s="130"/>
      <c r="D26" s="131"/>
      <c r="E26" s="132"/>
      <c r="F26" s="132"/>
      <c r="G26" s="132"/>
    </row>
    <row r="27" spans="1:7">
      <c r="A27" s="129"/>
      <c r="B27" s="130"/>
      <c r="C27" s="130"/>
      <c r="D27" s="131"/>
      <c r="E27" s="132"/>
      <c r="F27" s="132"/>
      <c r="G27" s="132"/>
    </row>
    <row r="28" spans="1:7">
      <c r="A28" s="129"/>
      <c r="B28" s="130"/>
      <c r="C28" s="130"/>
      <c r="D28" s="131"/>
      <c r="E28" s="132"/>
      <c r="F28" s="132"/>
      <c r="G28" s="132"/>
    </row>
    <row r="29" spans="1:7">
      <c r="A29" s="129"/>
      <c r="B29" s="130"/>
      <c r="C29" s="130"/>
      <c r="D29" s="131"/>
      <c r="E29" s="132"/>
      <c r="F29" s="132"/>
      <c r="G29" s="132"/>
    </row>
    <row r="30" spans="1:7">
      <c r="A30" s="129"/>
      <c r="B30" s="130"/>
      <c r="C30" s="130"/>
      <c r="D30" s="131"/>
      <c r="E30" s="132"/>
      <c r="F30" s="132"/>
      <c r="G30" s="132"/>
    </row>
    <row r="31" spans="1:7">
      <c r="A31" s="129"/>
      <c r="B31" s="130"/>
      <c r="C31" s="130"/>
      <c r="D31" s="131"/>
      <c r="E31" s="132"/>
      <c r="F31" s="132"/>
      <c r="G31" s="132"/>
    </row>
    <row r="32" spans="1:7">
      <c r="A32" s="129"/>
      <c r="B32" s="130"/>
      <c r="C32" s="130"/>
      <c r="D32" s="131"/>
      <c r="E32" s="132"/>
      <c r="F32" s="132"/>
      <c r="G32" s="132"/>
    </row>
    <row r="33" spans="1:7">
      <c r="A33" s="129"/>
      <c r="B33" s="130"/>
      <c r="C33" s="130"/>
      <c r="D33" s="131"/>
      <c r="E33" s="132"/>
      <c r="F33" s="132"/>
      <c r="G33" s="132"/>
    </row>
    <row r="34" spans="1:7">
      <c r="A34" s="129"/>
      <c r="B34" s="130"/>
      <c r="C34" s="130"/>
      <c r="D34" s="131"/>
      <c r="E34" s="132"/>
      <c r="F34" s="132"/>
      <c r="G34" s="132"/>
    </row>
    <row r="35" spans="1:7">
      <c r="A35" s="129"/>
      <c r="B35" s="130"/>
      <c r="C35" s="130"/>
      <c r="D35" s="131"/>
      <c r="E35" s="132"/>
      <c r="F35" s="132"/>
      <c r="G35" s="132"/>
    </row>
    <row r="36" spans="1:7">
      <c r="A36" s="129"/>
      <c r="B36" s="130"/>
      <c r="C36" s="130"/>
      <c r="D36" s="131"/>
      <c r="E36" s="132"/>
      <c r="F36" s="132"/>
      <c r="G36" s="132"/>
    </row>
    <row r="37" spans="1:7">
      <c r="A37" s="129"/>
      <c r="B37" s="130"/>
      <c r="C37" s="130"/>
      <c r="D37" s="131"/>
      <c r="E37" s="132"/>
      <c r="F37" s="132"/>
      <c r="G37" s="132"/>
    </row>
    <row r="38" spans="1:7">
      <c r="A38" s="129"/>
      <c r="B38" s="130"/>
      <c r="C38" s="130"/>
      <c r="D38" s="131"/>
      <c r="E38" s="132"/>
      <c r="F38" s="132"/>
      <c r="G38" s="132"/>
    </row>
    <row r="39" spans="1:7">
      <c r="A39" s="129"/>
      <c r="B39" s="130"/>
      <c r="C39" s="130"/>
      <c r="D39" s="131"/>
      <c r="E39" s="132"/>
      <c r="F39" s="132"/>
      <c r="G39" s="132"/>
    </row>
    <row r="40" spans="1:7">
      <c r="A40" s="129"/>
      <c r="B40" s="130"/>
      <c r="C40" s="130"/>
      <c r="D40" s="131"/>
      <c r="E40" s="132"/>
      <c r="F40" s="132"/>
      <c r="G40" s="132"/>
    </row>
    <row r="41" spans="1:7">
      <c r="A41" s="129"/>
      <c r="B41" s="130"/>
      <c r="C41" s="130"/>
      <c r="D41" s="131"/>
      <c r="E41" s="132"/>
      <c r="F41" s="132"/>
      <c r="G41" s="132"/>
    </row>
    <row r="42" spans="1:7">
      <c r="A42" s="129"/>
      <c r="B42" s="130"/>
      <c r="C42" s="130"/>
      <c r="D42" s="131"/>
      <c r="E42" s="132"/>
      <c r="F42" s="132"/>
      <c r="G42" s="132"/>
    </row>
    <row r="43" spans="1:7">
      <c r="A43" s="129"/>
      <c r="B43" s="130"/>
      <c r="C43" s="130"/>
      <c r="D43" s="131"/>
      <c r="E43" s="132"/>
      <c r="F43" s="132"/>
      <c r="G43" s="132"/>
    </row>
    <row r="44" spans="1:7">
      <c r="A44" s="129"/>
      <c r="B44" s="130"/>
      <c r="C44" s="130"/>
      <c r="D44" s="131"/>
      <c r="E44" s="132"/>
      <c r="F44" s="132"/>
      <c r="G44" s="132"/>
    </row>
    <row r="45" spans="1:7">
      <c r="A45" s="129"/>
      <c r="B45" s="130"/>
      <c r="C45" s="130"/>
      <c r="D45" s="131"/>
      <c r="E45" s="132"/>
      <c r="F45" s="132"/>
      <c r="G45" s="132"/>
    </row>
    <row r="46" spans="1:7">
      <c r="A46" s="129"/>
      <c r="B46" s="130"/>
      <c r="C46" s="130"/>
      <c r="D46" s="131"/>
      <c r="E46" s="132"/>
      <c r="F46" s="132"/>
      <c r="G46" s="132"/>
    </row>
    <row r="47" spans="1:7">
      <c r="A47" s="129"/>
      <c r="D47" s="133"/>
      <c r="E47" s="134"/>
      <c r="F47" s="134"/>
      <c r="G47" s="134"/>
    </row>
    <row r="48" spans="1:7">
      <c r="A48" s="88"/>
      <c r="D48" s="133"/>
      <c r="E48" s="134"/>
      <c r="F48" s="134"/>
      <c r="G48" s="134"/>
    </row>
    <row r="49" spans="1:7">
      <c r="A49" s="88"/>
      <c r="D49" s="133"/>
      <c r="E49" s="134"/>
      <c r="F49" s="134"/>
      <c r="G49" s="134"/>
    </row>
    <row r="50" spans="1:7">
      <c r="A50" s="88"/>
      <c r="D50" s="133"/>
      <c r="E50" s="134"/>
      <c r="F50" s="134"/>
      <c r="G50" s="134"/>
    </row>
    <row r="51" spans="1:7">
      <c r="A51" s="88"/>
      <c r="D51" s="133"/>
      <c r="E51" s="134"/>
      <c r="F51" s="134"/>
      <c r="G51" s="134"/>
    </row>
    <row r="52" spans="1:7">
      <c r="A52" s="88"/>
      <c r="D52" s="133"/>
      <c r="E52" s="134"/>
      <c r="F52" s="134"/>
      <c r="G52" s="134"/>
    </row>
    <row r="53" spans="1:7">
      <c r="A53" s="88"/>
      <c r="D53" s="133"/>
      <c r="E53" s="134"/>
      <c r="F53" s="134"/>
      <c r="G53" s="134"/>
    </row>
    <row r="54" spans="1:7">
      <c r="A54" s="88"/>
      <c r="D54" s="133"/>
      <c r="E54" s="134"/>
      <c r="F54" s="134"/>
      <c r="G54" s="134"/>
    </row>
    <row r="55" spans="1:7">
      <c r="A55" s="88"/>
      <c r="D55" s="133"/>
      <c r="E55" s="134"/>
      <c r="F55" s="134"/>
      <c r="G55" s="134"/>
    </row>
    <row r="56" spans="1:7">
      <c r="A56" s="88"/>
      <c r="D56" s="133"/>
      <c r="E56" s="134"/>
      <c r="F56" s="134"/>
      <c r="G56" s="134"/>
    </row>
    <row r="57" spans="1:7">
      <c r="A57" s="88"/>
      <c r="D57" s="133"/>
      <c r="E57" s="134"/>
      <c r="F57" s="134"/>
      <c r="G57" s="134"/>
    </row>
    <row r="58" spans="1:7">
      <c r="A58" s="88"/>
      <c r="D58" s="133"/>
      <c r="E58" s="134"/>
      <c r="F58" s="134"/>
      <c r="G58" s="134"/>
    </row>
    <row r="59" spans="1:7">
      <c r="A59" s="88"/>
      <c r="D59" s="133"/>
      <c r="E59" s="134"/>
      <c r="F59" s="134"/>
      <c r="G59" s="134"/>
    </row>
    <row r="60" spans="1:7">
      <c r="A60" s="88"/>
      <c r="D60" s="133"/>
      <c r="E60" s="134"/>
      <c r="F60" s="134"/>
      <c r="G60" s="134"/>
    </row>
    <row r="61" spans="1:7">
      <c r="A61" s="88"/>
      <c r="D61" s="133"/>
      <c r="E61" s="134"/>
      <c r="F61" s="134"/>
      <c r="G61" s="134"/>
    </row>
    <row r="62" spans="1:7">
      <c r="A62" s="88"/>
      <c r="D62" s="133"/>
      <c r="E62" s="134"/>
      <c r="F62" s="134"/>
      <c r="G62" s="134"/>
    </row>
    <row r="63" spans="1:7">
      <c r="A63" s="88"/>
      <c r="D63" s="133"/>
      <c r="E63" s="134"/>
      <c r="F63" s="134"/>
      <c r="G63" s="134"/>
    </row>
    <row r="64" spans="1:7">
      <c r="A64" s="88"/>
      <c r="D64" s="133"/>
      <c r="E64" s="134"/>
      <c r="F64" s="134"/>
      <c r="G64" s="134"/>
    </row>
    <row r="65" spans="1:7">
      <c r="A65" s="88"/>
      <c r="D65" s="133"/>
      <c r="E65" s="134"/>
      <c r="F65" s="134"/>
      <c r="G65" s="134"/>
    </row>
    <row r="66" spans="1:7">
      <c r="A66" s="88"/>
      <c r="D66" s="133"/>
      <c r="E66" s="134"/>
      <c r="F66" s="134"/>
      <c r="G66" s="134"/>
    </row>
    <row r="67" spans="1:7">
      <c r="A67" s="88"/>
      <c r="D67" s="133"/>
      <c r="E67" s="134"/>
      <c r="F67" s="134"/>
      <c r="G67" s="134"/>
    </row>
    <row r="68" spans="1:7">
      <c r="A68" s="88"/>
      <c r="D68" s="133"/>
      <c r="E68" s="134"/>
      <c r="F68" s="134"/>
      <c r="G68" s="134"/>
    </row>
    <row r="69" spans="1:7">
      <c r="A69" s="88"/>
      <c r="D69" s="133"/>
      <c r="E69" s="134"/>
      <c r="F69" s="134"/>
      <c r="G69" s="134"/>
    </row>
    <row r="70" spans="1:7">
      <c r="A70" s="88"/>
    </row>
    <row r="71" spans="1:7">
      <c r="A71" s="89"/>
    </row>
    <row r="72" spans="1:7">
      <c r="A72" s="89"/>
    </row>
    <row r="73" spans="1:7">
      <c r="A73" s="89"/>
    </row>
    <row r="74" spans="1:7">
      <c r="A74" s="89"/>
    </row>
    <row r="75" spans="1:7">
      <c r="A75" s="89"/>
    </row>
    <row r="76" spans="1:7">
      <c r="A76" s="89"/>
    </row>
    <row r="77" spans="1:7">
      <c r="A77" s="89"/>
    </row>
    <row r="78" spans="1:7">
      <c r="A78" s="89"/>
    </row>
    <row r="79" spans="1:7">
      <c r="A79" s="89"/>
    </row>
    <row r="80" spans="1:7">
      <c r="A80" s="89"/>
    </row>
    <row r="81" spans="1:1">
      <c r="A81" s="89"/>
    </row>
    <row r="82" spans="1:1">
      <c r="A82" s="89"/>
    </row>
    <row r="83" spans="1:1">
      <c r="A83" s="89"/>
    </row>
    <row r="84" spans="1:1">
      <c r="A84" s="89"/>
    </row>
    <row r="85" spans="1:1">
      <c r="A85" s="89"/>
    </row>
    <row r="86" spans="1:1">
      <c r="A86" s="89"/>
    </row>
    <row r="87" spans="1:1">
      <c r="A87" s="89"/>
    </row>
    <row r="88" spans="1:1">
      <c r="A88" s="89"/>
    </row>
    <row r="89" spans="1:1">
      <c r="A89" s="89"/>
    </row>
    <row r="90" spans="1:1">
      <c r="A90" s="89"/>
    </row>
    <row r="91" spans="1:1">
      <c r="A91" s="89"/>
    </row>
    <row r="92" spans="1:1">
      <c r="A92" s="89"/>
    </row>
    <row r="93" spans="1:1">
      <c r="A93" s="89"/>
    </row>
    <row r="94" spans="1:1">
      <c r="A94" s="89"/>
    </row>
    <row r="95" spans="1:1">
      <c r="A95" s="89"/>
    </row>
    <row r="96" spans="1:1">
      <c r="A96" s="89"/>
    </row>
    <row r="97" spans="1:1">
      <c r="A97" s="89"/>
    </row>
    <row r="98" spans="1: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  <row r="112" spans="1:1">
      <c r="A112" s="89"/>
    </row>
    <row r="113" spans="1:1">
      <c r="A113" s="89"/>
    </row>
    <row r="114" spans="1:1">
      <c r="A114" s="89"/>
    </row>
    <row r="115" spans="1:1">
      <c r="A115" s="89"/>
    </row>
    <row r="116" spans="1:1">
      <c r="A116" s="89"/>
    </row>
    <row r="117" spans="1:1">
      <c r="A117" s="89"/>
    </row>
    <row r="118" spans="1:1">
      <c r="A118" s="89"/>
    </row>
    <row r="119" spans="1:1">
      <c r="A119" s="89"/>
    </row>
    <row r="120" spans="1:1">
      <c r="A120" s="89"/>
    </row>
    <row r="121" spans="1:1">
      <c r="A121" s="89"/>
    </row>
    <row r="122" spans="1:1">
      <c r="A122" s="89"/>
    </row>
    <row r="123" spans="1:1">
      <c r="A123" s="89"/>
    </row>
    <row r="124" spans="1:1">
      <c r="A124" s="89"/>
    </row>
    <row r="125" spans="1:1">
      <c r="A125" s="89"/>
    </row>
    <row r="126" spans="1:1">
      <c r="A126" s="89"/>
    </row>
    <row r="127" spans="1:1">
      <c r="A127" s="89"/>
    </row>
    <row r="128" spans="1:1">
      <c r="A128" s="89"/>
    </row>
    <row r="129" spans="1:1">
      <c r="A129" s="89"/>
    </row>
    <row r="130" spans="1:1">
      <c r="A130" s="89"/>
    </row>
    <row r="131" spans="1:1">
      <c r="A131" s="89"/>
    </row>
    <row r="132" spans="1:1">
      <c r="A132" s="89"/>
    </row>
    <row r="133" spans="1:1">
      <c r="A133" s="89"/>
    </row>
    <row r="134" spans="1:1">
      <c r="A134" s="89"/>
    </row>
    <row r="135" spans="1:1">
      <c r="A135" s="89"/>
    </row>
    <row r="136" spans="1:1">
      <c r="A136" s="89"/>
    </row>
    <row r="137" spans="1:1">
      <c r="A137" s="89"/>
    </row>
    <row r="138" spans="1:1">
      <c r="A138" s="89"/>
    </row>
    <row r="139" spans="1:1">
      <c r="A139" s="89"/>
    </row>
    <row r="140" spans="1:1">
      <c r="A140" s="89"/>
    </row>
    <row r="141" spans="1:1">
      <c r="A141" s="89"/>
    </row>
    <row r="142" spans="1:1">
      <c r="A142" s="89"/>
    </row>
    <row r="143" spans="1:1">
      <c r="A143" s="89"/>
    </row>
    <row r="144" spans="1:1">
      <c r="A144" s="89"/>
    </row>
    <row r="145" spans="1:1">
      <c r="A145" s="89"/>
    </row>
    <row r="146" spans="1:1">
      <c r="A146" s="89"/>
    </row>
    <row r="147" spans="1:1">
      <c r="A147" s="89"/>
    </row>
    <row r="148" spans="1:1">
      <c r="A148" s="89"/>
    </row>
    <row r="149" spans="1:1">
      <c r="A149" s="89"/>
    </row>
    <row r="150" spans="1:1">
      <c r="A150" s="89"/>
    </row>
    <row r="151" spans="1:1">
      <c r="A151" s="89"/>
    </row>
    <row r="152" spans="1:1">
      <c r="A152" s="89"/>
    </row>
    <row r="153" spans="1:1">
      <c r="A153" s="89"/>
    </row>
    <row r="154" spans="1:1">
      <c r="A154" s="89"/>
    </row>
    <row r="155" spans="1:1">
      <c r="A155" s="89"/>
    </row>
    <row r="156" spans="1:1">
      <c r="A156" s="89"/>
    </row>
    <row r="157" spans="1:1">
      <c r="A157" s="89"/>
    </row>
    <row r="158" spans="1:1">
      <c r="A158" s="89"/>
    </row>
    <row r="159" spans="1:1">
      <c r="A159" s="89"/>
    </row>
    <row r="160" spans="1:1">
      <c r="A160" s="89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</sheetData>
  <sheetProtection algorithmName="SHA-512" hashValue="76sTntD+XtEpdAbD74j0ppf3OSsLsg2xiIs87G3rP0MseJJfMkSJ/DALhUQAhJqpQnhFjMfp+igTCSjvCcu4EA==" saltValue="GdQWNkGuC2XR66K8oKkvhQ==" spinCount="100000" sheet="1" objects="1" scenarios="1" selectLockedCells="1" selectUnlockedCells="1"/>
  <mergeCells count="5">
    <mergeCell ref="F14:G14"/>
    <mergeCell ref="F15:G15"/>
    <mergeCell ref="A2:G2"/>
    <mergeCell ref="C14:D14"/>
    <mergeCell ref="C15:D15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2"/>
  <sheetViews>
    <sheetView tabSelected="1" view="pageBreakPreview" topLeftCell="A48" zoomScaleNormal="100" zoomScaleSheetLayoutView="100" workbookViewId="0">
      <selection activeCell="D46" sqref="D46"/>
    </sheetView>
  </sheetViews>
  <sheetFormatPr defaultColWidth="9.109375" defaultRowHeight="15.6"/>
  <cols>
    <col min="1" max="1" width="31.88671875" style="287" customWidth="1"/>
    <col min="2" max="2" width="9.6640625" style="293" customWidth="1"/>
    <col min="3" max="3" width="10" style="287" customWidth="1"/>
    <col min="4" max="4" width="10.109375" style="287" customWidth="1"/>
    <col min="5" max="5" width="8.88671875" style="287" customWidth="1"/>
    <col min="6" max="6" width="10.33203125" style="287" customWidth="1"/>
    <col min="7" max="7" width="9.109375" style="287"/>
    <col min="8" max="8" width="10.109375" style="287" customWidth="1"/>
    <col min="9" max="9" width="22.109375" style="287" customWidth="1"/>
    <col min="10" max="16384" width="9.109375" style="287"/>
  </cols>
  <sheetData>
    <row r="1" spans="1:9">
      <c r="A1" s="694" t="s">
        <v>169</v>
      </c>
      <c r="B1" s="694"/>
      <c r="C1" s="694"/>
      <c r="D1" s="694"/>
      <c r="E1" s="694"/>
      <c r="F1" s="694"/>
      <c r="G1" s="694"/>
      <c r="H1" s="694"/>
    </row>
    <row r="2" spans="1:9" ht="17.399999999999999">
      <c r="A2" s="695" t="s">
        <v>228</v>
      </c>
      <c r="B2" s="695"/>
      <c r="C2" s="695"/>
      <c r="D2" s="695"/>
      <c r="E2" s="695"/>
      <c r="F2" s="695"/>
      <c r="G2" s="695"/>
      <c r="H2" s="695"/>
    </row>
    <row r="3" spans="1:9" ht="12.75" customHeight="1">
      <c r="A3" s="696" t="s">
        <v>229</v>
      </c>
      <c r="B3" s="696"/>
      <c r="C3" s="696"/>
      <c r="D3" s="696"/>
      <c r="E3" s="696"/>
      <c r="F3" s="696"/>
      <c r="G3" s="696"/>
      <c r="H3" s="696"/>
    </row>
    <row r="4" spans="1:9" ht="15.75" customHeight="1">
      <c r="A4" s="690" t="s">
        <v>230</v>
      </c>
      <c r="B4" s="690" t="s">
        <v>421</v>
      </c>
      <c r="C4" s="690" t="s">
        <v>422</v>
      </c>
      <c r="D4" s="690" t="s">
        <v>423</v>
      </c>
      <c r="E4" s="690" t="s">
        <v>231</v>
      </c>
      <c r="F4" s="690"/>
      <c r="G4" s="690"/>
      <c r="H4" s="690"/>
    </row>
    <row r="5" spans="1:9" ht="12.75" customHeight="1">
      <c r="A5" s="690"/>
      <c r="B5" s="690"/>
      <c r="C5" s="690"/>
      <c r="D5" s="690"/>
      <c r="E5" s="691" t="s">
        <v>424</v>
      </c>
      <c r="F5" s="691"/>
      <c r="G5" s="691" t="s">
        <v>425</v>
      </c>
      <c r="H5" s="691"/>
    </row>
    <row r="6" spans="1:9" ht="12.75" customHeight="1">
      <c r="A6" s="690"/>
      <c r="B6" s="690"/>
      <c r="C6" s="690"/>
      <c r="D6" s="690"/>
      <c r="E6" s="691"/>
      <c r="F6" s="691"/>
      <c r="G6" s="691"/>
      <c r="H6" s="691"/>
    </row>
    <row r="7" spans="1:9" ht="24" customHeight="1">
      <c r="A7" s="690"/>
      <c r="B7" s="690"/>
      <c r="C7" s="690"/>
      <c r="D7" s="690"/>
      <c r="E7" s="691"/>
      <c r="F7" s="691"/>
      <c r="G7" s="691"/>
      <c r="H7" s="691"/>
    </row>
    <row r="8" spans="1:9">
      <c r="A8" s="690"/>
      <c r="B8" s="690"/>
      <c r="C8" s="690"/>
      <c r="D8" s="690"/>
      <c r="E8" s="285" t="s">
        <v>232</v>
      </c>
      <c r="F8" s="285" t="s">
        <v>233</v>
      </c>
      <c r="G8" s="285" t="s">
        <v>232</v>
      </c>
      <c r="H8" s="285" t="s">
        <v>233</v>
      </c>
    </row>
    <row r="9" spans="1:9" ht="32.1" customHeight="1">
      <c r="A9" s="165" t="s">
        <v>234</v>
      </c>
      <c r="B9" s="457">
        <f t="shared" ref="B9:C9" si="0">SUM(B20:B30)</f>
        <v>88387</v>
      </c>
      <c r="C9" s="166">
        <f t="shared" si="0"/>
        <v>105030</v>
      </c>
      <c r="D9" s="166">
        <f>SUM(D20:D30)</f>
        <v>106698</v>
      </c>
      <c r="E9" s="167">
        <f>D9-B9</f>
        <v>18311</v>
      </c>
      <c r="F9" s="168">
        <f>E9/B9*100</f>
        <v>20.716847500197993</v>
      </c>
      <c r="G9" s="167">
        <f>D9-C9</f>
        <v>1668</v>
      </c>
      <c r="H9" s="168">
        <f>G9/C9*100</f>
        <v>1.588117680662668</v>
      </c>
      <c r="I9" s="287" t="s">
        <v>283</v>
      </c>
    </row>
    <row r="10" spans="1:9" ht="31.5" customHeight="1">
      <c r="A10" s="169" t="str">
        <f>'6.1. Інша інфо_1'!A34:C34</f>
        <v>Вивезення твердих побутових відходів</v>
      </c>
      <c r="B10" s="458">
        <v>58212</v>
      </c>
      <c r="C10" s="203">
        <f>'6.1. Інша інфо_1'!D34</f>
        <v>70131</v>
      </c>
      <c r="D10" s="203">
        <f>'6.1. Інша інфо_1'!G34</f>
        <v>69214</v>
      </c>
      <c r="E10" s="170">
        <f>D10-B10</f>
        <v>11002</v>
      </c>
      <c r="F10" s="171">
        <f>E10/B10*100</f>
        <v>18.899883185597471</v>
      </c>
      <c r="G10" s="170">
        <f>D10-C10</f>
        <v>-917</v>
      </c>
      <c r="H10" s="171">
        <f>G10/C10*100</f>
        <v>-1.3075530079422795</v>
      </c>
      <c r="I10" s="288"/>
    </row>
    <row r="11" spans="1:9" ht="30" customHeight="1">
      <c r="A11" s="169" t="str">
        <f>'6.1. Інша інфо_1'!A35:C35</f>
        <v>Вивезення великогабаритних побутових відходів</v>
      </c>
      <c r="B11" s="458">
        <v>6000</v>
      </c>
      <c r="C11" s="203">
        <f>'6.1. Інша інфо_1'!D35</f>
        <v>6762</v>
      </c>
      <c r="D11" s="203">
        <f>'6.1. Інша інфо_1'!G35</f>
        <v>6245</v>
      </c>
      <c r="E11" s="170">
        <f t="shared" ref="E11:E19" si="1">D11-B11</f>
        <v>245</v>
      </c>
      <c r="F11" s="171">
        <f t="shared" ref="F11:F19" si="2">E11/B11*100</f>
        <v>4.083333333333333</v>
      </c>
      <c r="G11" s="170">
        <f t="shared" ref="G11:G19" si="3">D11-C11</f>
        <v>-517</v>
      </c>
      <c r="H11" s="171">
        <f t="shared" ref="H11:H19" si="4">G11/C11*100</f>
        <v>-7.6456669624371489</v>
      </c>
      <c r="I11" s="288"/>
    </row>
    <row r="12" spans="1:9" ht="30" customHeight="1">
      <c r="A12" s="169" t="str">
        <f>'6.1. Інша інфо_1'!A36:C36</f>
        <v>Захоронення побутових відходів</v>
      </c>
      <c r="B12" s="458">
        <v>17534</v>
      </c>
      <c r="C12" s="203">
        <f>'6.1. Інша інфо_1'!D36</f>
        <v>21309</v>
      </c>
      <c r="D12" s="203">
        <f>'6.1. Інша інфо_1'!G36</f>
        <v>23506</v>
      </c>
      <c r="E12" s="170">
        <f t="shared" si="1"/>
        <v>5972</v>
      </c>
      <c r="F12" s="171">
        <f t="shared" si="2"/>
        <v>34.059541462301809</v>
      </c>
      <c r="G12" s="170">
        <f t="shared" si="3"/>
        <v>2197</v>
      </c>
      <c r="H12" s="171">
        <f t="shared" si="4"/>
        <v>10.310197569102257</v>
      </c>
      <c r="I12" s="288"/>
    </row>
    <row r="13" spans="1:9" ht="18.899999999999999" customHeight="1">
      <c r="A13" s="169" t="str">
        <f>'6.1. Інша інфо_1'!A37:C37</f>
        <v>Благоустрій</v>
      </c>
      <c r="B13" s="458">
        <v>4256</v>
      </c>
      <c r="C13" s="203">
        <f>'6.1. Інша інфо_1'!D37</f>
        <v>4312</v>
      </c>
      <c r="D13" s="203">
        <f>'6.1. Інша інфо_1'!G37</f>
        <v>4273</v>
      </c>
      <c r="E13" s="170">
        <f t="shared" si="1"/>
        <v>17</v>
      </c>
      <c r="F13" s="171">
        <f t="shared" si="2"/>
        <v>0.39943609022556387</v>
      </c>
      <c r="G13" s="170">
        <f t="shared" si="3"/>
        <v>-39</v>
      </c>
      <c r="H13" s="171">
        <f t="shared" si="4"/>
        <v>-0.90445269016697583</v>
      </c>
      <c r="I13" s="288"/>
    </row>
    <row r="14" spans="1:9" ht="18.899999999999999" customHeight="1">
      <c r="A14" s="169" t="str">
        <f>'6.1. Інша інфо_1'!A38:C38</f>
        <v>Комунальні послуги</v>
      </c>
      <c r="B14" s="458">
        <v>67</v>
      </c>
      <c r="C14" s="203">
        <f>'6.1. Інша інфо_1'!D38</f>
        <v>66</v>
      </c>
      <c r="D14" s="203">
        <f>'6.1. Інша інфо_1'!G38</f>
        <v>56</v>
      </c>
      <c r="E14" s="170">
        <f t="shared" si="1"/>
        <v>-11</v>
      </c>
      <c r="F14" s="171">
        <f t="shared" si="2"/>
        <v>-16.417910447761194</v>
      </c>
      <c r="G14" s="170">
        <f t="shared" si="3"/>
        <v>-10</v>
      </c>
      <c r="H14" s="171">
        <f t="shared" si="4"/>
        <v>-15.151515151515152</v>
      </c>
      <c r="I14" s="288"/>
    </row>
    <row r="15" spans="1:9" ht="32.25" customHeight="1">
      <c r="A15" s="169" t="s">
        <v>400</v>
      </c>
      <c r="B15" s="458">
        <v>433</v>
      </c>
      <c r="C15" s="203">
        <f>'6.1. Інша інфо_1'!D39+'6.1. Інша інфо_1'!D40</f>
        <v>670</v>
      </c>
      <c r="D15" s="203">
        <f>'6.1. Інша інфо_1'!G39+'6.1. Інша інфо_1'!G40</f>
        <v>1561</v>
      </c>
      <c r="E15" s="170">
        <f t="shared" si="1"/>
        <v>1128</v>
      </c>
      <c r="F15" s="171">
        <f t="shared" si="2"/>
        <v>260.5080831408776</v>
      </c>
      <c r="G15" s="170">
        <f t="shared" si="3"/>
        <v>891</v>
      </c>
      <c r="H15" s="171">
        <f t="shared" si="4"/>
        <v>132.98507462686567</v>
      </c>
      <c r="I15" s="288"/>
    </row>
    <row r="16" spans="1:9" ht="18.899999999999999" customHeight="1">
      <c r="A16" s="169" t="str">
        <f>'6.1. Інша інфо_1'!A41:C41</f>
        <v>Передача майнових прав</v>
      </c>
      <c r="B16" s="458">
        <v>790</v>
      </c>
      <c r="C16" s="203">
        <f>'6.1. Інша інфо_1'!D41</f>
        <v>789</v>
      </c>
      <c r="D16" s="203">
        <f>'6.1. Інша інфо_1'!G41</f>
        <v>57</v>
      </c>
      <c r="E16" s="170">
        <f t="shared" si="1"/>
        <v>-733</v>
      </c>
      <c r="F16" s="171">
        <f t="shared" si="2"/>
        <v>-92.784810126582272</v>
      </c>
      <c r="G16" s="170">
        <f t="shared" si="3"/>
        <v>-732</v>
      </c>
      <c r="H16" s="171">
        <f t="shared" si="4"/>
        <v>-92.775665399239543</v>
      </c>
      <c r="I16" s="288"/>
    </row>
    <row r="17" spans="1:10" ht="18.899999999999999" customHeight="1">
      <c r="A17" s="169" t="str">
        <f>'6.1. Інша інфо_1'!A42:C42</f>
        <v>Робота сортувальної лінії</v>
      </c>
      <c r="B17" s="458">
        <v>576</v>
      </c>
      <c r="C17" s="203">
        <f>'6.1. Інша інфо_1'!D42</f>
        <v>576</v>
      </c>
      <c r="D17" s="203">
        <f>'6.1. Інша інфо_1'!G42</f>
        <v>643</v>
      </c>
      <c r="E17" s="170">
        <f t="shared" si="1"/>
        <v>67</v>
      </c>
      <c r="F17" s="171">
        <f t="shared" si="2"/>
        <v>11.631944444444445</v>
      </c>
      <c r="G17" s="170">
        <f t="shared" si="3"/>
        <v>67</v>
      </c>
      <c r="H17" s="171">
        <f t="shared" si="4"/>
        <v>11.631944444444445</v>
      </c>
      <c r="I17" s="288"/>
    </row>
    <row r="18" spans="1:10" ht="18.899999999999999" customHeight="1">
      <c r="A18" s="169" t="str">
        <f>'6.1. Інша інфо_1'!A43:C43</f>
        <v>Продаж товару</v>
      </c>
      <c r="B18" s="458">
        <v>12</v>
      </c>
      <c r="C18" s="203">
        <f>'6.1. Інша інфо_1'!D43</f>
        <v>12</v>
      </c>
      <c r="D18" s="203">
        <f>'6.1. Інша інфо_1'!G43</f>
        <v>19</v>
      </c>
      <c r="E18" s="170">
        <f t="shared" si="1"/>
        <v>7</v>
      </c>
      <c r="F18" s="171">
        <f t="shared" si="2"/>
        <v>58.333333333333336</v>
      </c>
      <c r="G18" s="170">
        <f t="shared" si="3"/>
        <v>7</v>
      </c>
      <c r="H18" s="171">
        <f t="shared" si="4"/>
        <v>58.333333333333336</v>
      </c>
      <c r="I18" s="288"/>
    </row>
    <row r="19" spans="1:10" ht="18.899999999999999" customHeight="1">
      <c r="A19" s="169" t="str">
        <f>'6.1. Інша інфо_1'!A44:C44</f>
        <v>Інші види діяльності</v>
      </c>
      <c r="B19" s="458">
        <v>7</v>
      </c>
      <c r="C19" s="203">
        <f>'6.1. Інша інфо_1'!D44</f>
        <v>7</v>
      </c>
      <c r="D19" s="203">
        <f>'6.1. Інша інфо_1'!G44</f>
        <v>1</v>
      </c>
      <c r="E19" s="170">
        <f t="shared" si="1"/>
        <v>-6</v>
      </c>
      <c r="F19" s="171">
        <f t="shared" si="2"/>
        <v>-85.714285714285708</v>
      </c>
      <c r="G19" s="170">
        <f t="shared" si="3"/>
        <v>-6</v>
      </c>
      <c r="H19" s="171">
        <f t="shared" si="4"/>
        <v>-85.714285714285708</v>
      </c>
      <c r="I19" s="288"/>
    </row>
    <row r="20" spans="1:10">
      <c r="A20" s="302" t="s">
        <v>320</v>
      </c>
      <c r="B20" s="459">
        <f>SUM(B10:B19)</f>
        <v>87887</v>
      </c>
      <c r="C20" s="303">
        <f>SUM(C10:C19)</f>
        <v>104634</v>
      </c>
      <c r="D20" s="303">
        <f>SUM(D10:D19)</f>
        <v>105575</v>
      </c>
      <c r="E20" s="304">
        <f>D20-B20</f>
        <v>17688</v>
      </c>
      <c r="F20" s="305">
        <f>E20/B20*100</f>
        <v>20.12584341256386</v>
      </c>
      <c r="G20" s="304">
        <f>D20-C20</f>
        <v>941</v>
      </c>
      <c r="H20" s="305">
        <f>G20/C20*100</f>
        <v>0.89932526712158578</v>
      </c>
      <c r="I20" s="288"/>
      <c r="J20" s="288"/>
    </row>
    <row r="21" spans="1:10" ht="63.75" hidden="1" customHeight="1">
      <c r="A21" s="169" t="str">
        <f>'Розшифровка фінрезультати'!A47</f>
        <v>списання простроченої кредиторської заборгованості</v>
      </c>
      <c r="B21" s="458">
        <f>'Розшифровка фінрезультати'!C47</f>
        <v>0</v>
      </c>
      <c r="C21" s="301">
        <f>'Розшифровка фінрезультати'!D47</f>
        <v>0</v>
      </c>
      <c r="D21" s="203">
        <f>'Розшифровка фінрезультати'!E47</f>
        <v>0</v>
      </c>
      <c r="E21" s="170">
        <f t="shared" ref="E21:E23" si="5">D21-B21</f>
        <v>0</v>
      </c>
      <c r="F21" s="171" t="e">
        <f t="shared" ref="F21:F23" si="6">E21/B21*100</f>
        <v>#DIV/0!</v>
      </c>
      <c r="G21" s="170">
        <f t="shared" ref="G21:G23" si="7">D21-C21</f>
        <v>0</v>
      </c>
      <c r="H21" s="171" t="e">
        <f t="shared" ref="H21:H23" si="8">G21/C21*100</f>
        <v>#DIV/0!</v>
      </c>
    </row>
    <row r="22" spans="1:10" ht="29.25" hidden="1" customHeight="1">
      <c r="A22" s="169" t="str">
        <f>'Розшифровка фінрезультати'!A48</f>
        <v>коригування резерву безнадійної заборгованості</v>
      </c>
      <c r="B22" s="458">
        <f>'Розшифровка фінрезультати'!C48</f>
        <v>0</v>
      </c>
      <c r="C22" s="301">
        <f>'Розшифровка фінрезультати'!D48</f>
        <v>0</v>
      </c>
      <c r="D22" s="203">
        <f>'Розшифровка фінрезультати'!E48</f>
        <v>0</v>
      </c>
      <c r="E22" s="170">
        <f t="shared" si="5"/>
        <v>0</v>
      </c>
      <c r="F22" s="171" t="e">
        <f t="shared" si="6"/>
        <v>#DIV/0!</v>
      </c>
      <c r="G22" s="170">
        <f t="shared" si="7"/>
        <v>0</v>
      </c>
      <c r="H22" s="171" t="e">
        <f t="shared" si="8"/>
        <v>#DIV/0!</v>
      </c>
    </row>
    <row r="23" spans="1:10" ht="18.899999999999999" customHeight="1">
      <c r="A23" s="169" t="str">
        <f>'Розшифровка фінрезультати'!A49</f>
        <v>реалізація оборотних активів</v>
      </c>
      <c r="B23" s="458">
        <f>'Розшифровка фінрезультати'!C49</f>
        <v>1</v>
      </c>
      <c r="C23" s="301">
        <f>'Розшифровка фінрезультати'!D49</f>
        <v>0</v>
      </c>
      <c r="D23" s="203">
        <f>'Розшифровка фінрезультати'!E49</f>
        <v>2</v>
      </c>
      <c r="E23" s="170">
        <f t="shared" si="5"/>
        <v>1</v>
      </c>
      <c r="F23" s="171">
        <f t="shared" si="6"/>
        <v>100</v>
      </c>
      <c r="G23" s="170">
        <f t="shared" si="7"/>
        <v>2</v>
      </c>
      <c r="H23" s="171" t="e">
        <f t="shared" si="8"/>
        <v>#DIV/0!</v>
      </c>
    </row>
    <row r="24" spans="1:10" ht="19.5" hidden="1" customHeight="1">
      <c r="A24" s="169" t="str">
        <f>'Розшифровка фінрезультати'!A50</f>
        <v>страхове відшкодування</v>
      </c>
      <c r="B24" s="458">
        <f>'Розшифровка фінрезультати'!C50</f>
        <v>0</v>
      </c>
      <c r="C24" s="301">
        <f>'Розшифровка фінрезультати'!D50</f>
        <v>0</v>
      </c>
      <c r="D24" s="203">
        <f>'Розшифровка фінрезультати'!E50</f>
        <v>0</v>
      </c>
      <c r="E24" s="170">
        <f t="shared" ref="E24:E30" si="9">D24-B24</f>
        <v>0</v>
      </c>
      <c r="F24" s="171" t="e">
        <f t="shared" ref="F24:F30" si="10">E24/B24*100</f>
        <v>#DIV/0!</v>
      </c>
      <c r="G24" s="170">
        <f t="shared" ref="G24:G30" si="11">D24-C24</f>
        <v>0</v>
      </c>
      <c r="H24" s="171" t="e">
        <f t="shared" ref="H24:H30" si="12">G24/C24*100</f>
        <v>#DIV/0!</v>
      </c>
    </row>
    <row r="25" spans="1:10" ht="31.5" customHeight="1">
      <c r="A25" s="169" t="str">
        <f>'Розшифровка фінрезультати'!A51</f>
        <v>відсотки банку за залишками коштів на поточних рахунках</v>
      </c>
      <c r="B25" s="458">
        <f>'Розшифровка фінрезультати'!C51</f>
        <v>0</v>
      </c>
      <c r="C25" s="301">
        <f>'Розшифровка фінрезультати'!D51</f>
        <v>0</v>
      </c>
      <c r="D25" s="203">
        <f>'Розшифровка фінрезультати'!E51</f>
        <v>96</v>
      </c>
      <c r="E25" s="170">
        <f t="shared" si="9"/>
        <v>96</v>
      </c>
      <c r="F25" s="171" t="e">
        <f t="shared" si="10"/>
        <v>#DIV/0!</v>
      </c>
      <c r="G25" s="170">
        <f t="shared" si="11"/>
        <v>96</v>
      </c>
      <c r="H25" s="171" t="e">
        <f t="shared" si="12"/>
        <v>#DIV/0!</v>
      </c>
    </row>
    <row r="26" spans="1:10" ht="31.5" customHeight="1">
      <c r="A26" s="169" t="str">
        <f>'Розшифровка фінрезультати'!A52</f>
        <v>коригування податку на додану вартість (пдв)</v>
      </c>
      <c r="B26" s="458">
        <f>'Розшифровка фінрезультати'!C52</f>
        <v>0</v>
      </c>
      <c r="C26" s="301">
        <f>'Розшифровка фінрезультати'!D52</f>
        <v>0</v>
      </c>
      <c r="D26" s="203">
        <f>'Розшифровка фінрезультати'!E52</f>
        <v>2</v>
      </c>
      <c r="E26" s="170">
        <f t="shared" si="9"/>
        <v>2</v>
      </c>
      <c r="F26" s="171" t="e">
        <f t="shared" si="10"/>
        <v>#DIV/0!</v>
      </c>
      <c r="G26" s="170">
        <f t="shared" si="11"/>
        <v>2</v>
      </c>
      <c r="H26" s="171" t="e">
        <f t="shared" si="12"/>
        <v>#DIV/0!</v>
      </c>
    </row>
    <row r="27" spans="1:10" ht="47.25" customHeight="1">
      <c r="A27" s="169" t="str">
        <f>'Розшифровка фінрезультати'!A61</f>
        <v>амортизація основних засобів прийнятих в господарське відання</v>
      </c>
      <c r="B27" s="458">
        <f>'Розшифровка фінрезультати'!C61</f>
        <v>396</v>
      </c>
      <c r="C27" s="301">
        <f>'Розшифровка фінрезультати'!D61</f>
        <v>396</v>
      </c>
      <c r="D27" s="203">
        <f>'Розшифровка фінрезультати'!E61</f>
        <v>396</v>
      </c>
      <c r="E27" s="170">
        <f t="shared" si="9"/>
        <v>0</v>
      </c>
      <c r="F27" s="171">
        <f t="shared" si="10"/>
        <v>0</v>
      </c>
      <c r="G27" s="170">
        <f t="shared" si="11"/>
        <v>0</v>
      </c>
      <c r="H27" s="171">
        <f t="shared" si="12"/>
        <v>0</v>
      </c>
    </row>
    <row r="28" spans="1:10" ht="29.25" customHeight="1">
      <c r="A28" s="169" t="str">
        <f>'Розшифровка фінрезультати'!A62</f>
        <v>амортизація основних засобів безоплатно отриманих</v>
      </c>
      <c r="B28" s="458">
        <f>'Розшифровка фінрезультати'!C62</f>
        <v>0</v>
      </c>
      <c r="C28" s="301">
        <f>'Розшифровка фінрезультати'!D62</f>
        <v>0</v>
      </c>
      <c r="D28" s="203">
        <f>'Розшифровка фінрезультати'!E62</f>
        <v>7</v>
      </c>
      <c r="E28" s="170">
        <f t="shared" si="9"/>
        <v>7</v>
      </c>
      <c r="F28" s="171" t="e">
        <f t="shared" si="10"/>
        <v>#DIV/0!</v>
      </c>
      <c r="G28" s="170">
        <f t="shared" si="11"/>
        <v>7</v>
      </c>
      <c r="H28" s="171" t="e">
        <f t="shared" si="12"/>
        <v>#DIV/0!</v>
      </c>
    </row>
    <row r="29" spans="1:10" ht="28.5" customHeight="1">
      <c r="A29" s="169" t="str">
        <f>'Розшифровка фінрезультати'!A63</f>
        <v>безоплатно отримана лінія електропередач</v>
      </c>
      <c r="B29" s="458">
        <f>'Розшифровка фінрезультати'!C63</f>
        <v>103</v>
      </c>
      <c r="C29" s="301">
        <f>'Розшифровка фінрезультати'!D63</f>
        <v>0</v>
      </c>
      <c r="D29" s="203">
        <f>'Розшифровка фінрезультати'!E63</f>
        <v>0</v>
      </c>
      <c r="E29" s="170">
        <f t="shared" si="9"/>
        <v>-103</v>
      </c>
      <c r="F29" s="171">
        <f t="shared" si="10"/>
        <v>-100</v>
      </c>
      <c r="G29" s="170">
        <f t="shared" si="11"/>
        <v>0</v>
      </c>
      <c r="H29" s="171" t="e">
        <f t="shared" si="12"/>
        <v>#DIV/0!</v>
      </c>
    </row>
    <row r="30" spans="1:10" ht="28.5" customHeight="1">
      <c r="A30" s="169" t="str">
        <f>'Розшифровка фінрезультати'!A64</f>
        <v>безоплатно отримані сміттєвози</v>
      </c>
      <c r="B30" s="458">
        <f>'Розшифровка фінрезультати'!C64</f>
        <v>0</v>
      </c>
      <c r="C30" s="301">
        <f>'Розшифровка фінрезультати'!D64</f>
        <v>0</v>
      </c>
      <c r="D30" s="203">
        <f>'Розшифровка фінрезультати'!E64</f>
        <v>620</v>
      </c>
      <c r="E30" s="170">
        <f t="shared" si="9"/>
        <v>620</v>
      </c>
      <c r="F30" s="171" t="e">
        <f t="shared" si="10"/>
        <v>#DIV/0!</v>
      </c>
      <c r="G30" s="170">
        <f t="shared" si="11"/>
        <v>620</v>
      </c>
      <c r="H30" s="171" t="e">
        <f t="shared" si="12"/>
        <v>#DIV/0!</v>
      </c>
    </row>
    <row r="31" spans="1:10" ht="19.5" customHeight="1">
      <c r="A31" s="688" t="s">
        <v>289</v>
      </c>
      <c r="B31" s="688"/>
      <c r="C31" s="688"/>
      <c r="D31" s="688"/>
      <c r="E31" s="688"/>
      <c r="F31" s="688"/>
      <c r="G31" s="688"/>
      <c r="H31" s="688"/>
    </row>
    <row r="32" spans="1:10" ht="18">
      <c r="A32" s="697" t="s">
        <v>244</v>
      </c>
      <c r="B32" s="697"/>
      <c r="C32" s="697"/>
      <c r="D32" s="697"/>
      <c r="E32" s="697"/>
      <c r="F32" s="697"/>
      <c r="G32" s="697"/>
      <c r="H32" s="697"/>
    </row>
    <row r="33" spans="1:8" ht="9.75" customHeight="1">
      <c r="A33" s="689" t="s">
        <v>229</v>
      </c>
      <c r="B33" s="689"/>
      <c r="C33" s="689"/>
      <c r="D33" s="689"/>
      <c r="E33" s="689"/>
      <c r="F33" s="689"/>
      <c r="G33" s="689"/>
      <c r="H33" s="689"/>
    </row>
    <row r="34" spans="1:8" ht="15.75" customHeight="1">
      <c r="A34" s="690" t="s">
        <v>230</v>
      </c>
      <c r="B34" s="690" t="s">
        <v>421</v>
      </c>
      <c r="C34" s="690" t="s">
        <v>422</v>
      </c>
      <c r="D34" s="690" t="s">
        <v>423</v>
      </c>
      <c r="E34" s="690" t="s">
        <v>231</v>
      </c>
      <c r="F34" s="690"/>
      <c r="G34" s="690"/>
      <c r="H34" s="690"/>
    </row>
    <row r="35" spans="1:8" ht="12.75" customHeight="1">
      <c r="A35" s="690"/>
      <c r="B35" s="690"/>
      <c r="C35" s="690"/>
      <c r="D35" s="690"/>
      <c r="E35" s="691" t="s">
        <v>424</v>
      </c>
      <c r="F35" s="691"/>
      <c r="G35" s="691" t="s">
        <v>425</v>
      </c>
      <c r="H35" s="691"/>
    </row>
    <row r="36" spans="1:8" ht="12.75" customHeight="1">
      <c r="A36" s="690"/>
      <c r="B36" s="690"/>
      <c r="C36" s="690"/>
      <c r="D36" s="690"/>
      <c r="E36" s="691"/>
      <c r="F36" s="691"/>
      <c r="G36" s="691"/>
      <c r="H36" s="691"/>
    </row>
    <row r="37" spans="1:8" ht="23.25" customHeight="1">
      <c r="A37" s="690"/>
      <c r="B37" s="690"/>
      <c r="C37" s="690"/>
      <c r="D37" s="690"/>
      <c r="E37" s="691"/>
      <c r="F37" s="691"/>
      <c r="G37" s="691"/>
      <c r="H37" s="691"/>
    </row>
    <row r="38" spans="1:8">
      <c r="A38" s="690"/>
      <c r="B38" s="690"/>
      <c r="C38" s="690"/>
      <c r="D38" s="690"/>
      <c r="E38" s="438" t="s">
        <v>232</v>
      </c>
      <c r="F38" s="438" t="s">
        <v>233</v>
      </c>
      <c r="G38" s="438" t="s">
        <v>232</v>
      </c>
      <c r="H38" s="438" t="s">
        <v>233</v>
      </c>
    </row>
    <row r="39" spans="1:8" ht="32.1" customHeight="1">
      <c r="A39" s="172" t="s">
        <v>245</v>
      </c>
      <c r="B39" s="289">
        <f>SUM(B40:B45)</f>
        <v>83079</v>
      </c>
      <c r="C39" s="289">
        <f t="shared" ref="C39:D39" si="13">SUM(C40:C45)</f>
        <v>101714</v>
      </c>
      <c r="D39" s="289">
        <f t="shared" si="13"/>
        <v>93354</v>
      </c>
      <c r="E39" s="167">
        <f t="shared" ref="E39" si="14">D39-B39</f>
        <v>10275</v>
      </c>
      <c r="F39" s="168">
        <f t="shared" ref="F39" si="15">E39/B39*100</f>
        <v>12.367746361896508</v>
      </c>
      <c r="G39" s="167">
        <f t="shared" ref="G39" si="16">D39-C39</f>
        <v>-8360</v>
      </c>
      <c r="H39" s="168">
        <f t="shared" ref="H39" si="17">G39/C39*100</f>
        <v>-8.2191242110230647</v>
      </c>
    </row>
    <row r="40" spans="1:8" ht="30" customHeight="1">
      <c r="A40" s="169" t="s">
        <v>76</v>
      </c>
      <c r="B40" s="290">
        <f>'I. Фін результат'!C13*(-1)</f>
        <v>74945</v>
      </c>
      <c r="C40" s="290">
        <f>'I. Фін результат'!E13*(-1)</f>
        <v>92222</v>
      </c>
      <c r="D40" s="290">
        <f>'I. Фін результат'!F13*(-1)</f>
        <v>83394</v>
      </c>
      <c r="E40" s="170">
        <f t="shared" ref="E40:E45" si="18">D40-B40</f>
        <v>8449</v>
      </c>
      <c r="F40" s="171">
        <f t="shared" ref="F40:F45" si="19">E40/B40*100</f>
        <v>11.273600640469677</v>
      </c>
      <c r="G40" s="170">
        <f t="shared" ref="G40:G45" si="20">D40-C40</f>
        <v>-8828</v>
      </c>
      <c r="H40" s="171">
        <f t="shared" ref="H40:H45" si="21">G40/C40*100</f>
        <v>-9.5725531868751492</v>
      </c>
    </row>
    <row r="41" spans="1:8" ht="18.899999999999999" customHeight="1">
      <c r="A41" s="169" t="s">
        <v>246</v>
      </c>
      <c r="B41" s="290">
        <f>'I. Фін результат'!C23*(-1)</f>
        <v>6642</v>
      </c>
      <c r="C41" s="290">
        <f>'I. Фін результат'!E23*(-1)</f>
        <v>8490</v>
      </c>
      <c r="D41" s="290">
        <f>'I. Фін результат'!F23*(-1)</f>
        <v>8471</v>
      </c>
      <c r="E41" s="170">
        <f t="shared" si="18"/>
        <v>1829</v>
      </c>
      <c r="F41" s="171">
        <f t="shared" si="19"/>
        <v>27.536886479975909</v>
      </c>
      <c r="G41" s="170">
        <f t="shared" si="20"/>
        <v>-19</v>
      </c>
      <c r="H41" s="171">
        <f t="shared" si="21"/>
        <v>-0.22379269729093051</v>
      </c>
    </row>
    <row r="42" spans="1:8" ht="18.899999999999999" customHeight="1">
      <c r="A42" s="169" t="s">
        <v>14</v>
      </c>
      <c r="B42" s="290">
        <f>'I. Фін результат'!C56*(-1)</f>
        <v>992</v>
      </c>
      <c r="C42" s="290">
        <f>'I. Фін результат'!E56*(-1)</f>
        <v>27</v>
      </c>
      <c r="D42" s="290">
        <f>'I. Фін результат'!F56*(-1)</f>
        <v>26</v>
      </c>
      <c r="E42" s="170">
        <f t="shared" si="18"/>
        <v>-966</v>
      </c>
      <c r="F42" s="171">
        <f t="shared" si="19"/>
        <v>-97.379032258064512</v>
      </c>
      <c r="G42" s="170">
        <f t="shared" si="20"/>
        <v>-1</v>
      </c>
      <c r="H42" s="171">
        <f t="shared" si="21"/>
        <v>-3.7037037037037033</v>
      </c>
    </row>
    <row r="43" spans="1:8" ht="18.899999999999999" customHeight="1">
      <c r="A43" s="169" t="s">
        <v>247</v>
      </c>
      <c r="B43" s="290">
        <f>'I. Фін результат'!C67*(-1)</f>
        <v>446</v>
      </c>
      <c r="C43" s="290">
        <f>'I. Фін результат'!E67*(-1)</f>
        <v>221</v>
      </c>
      <c r="D43" s="290">
        <f>'I. Фін результат'!F67*(-1)</f>
        <v>384</v>
      </c>
      <c r="E43" s="170">
        <f t="shared" si="18"/>
        <v>-62</v>
      </c>
      <c r="F43" s="171">
        <f t="shared" si="19"/>
        <v>-13.901345291479823</v>
      </c>
      <c r="G43" s="170">
        <f t="shared" si="20"/>
        <v>163</v>
      </c>
      <c r="H43" s="171">
        <f t="shared" si="21"/>
        <v>73.755656108597293</v>
      </c>
    </row>
    <row r="44" spans="1:8" ht="18.899999999999999" customHeight="1">
      <c r="A44" s="169" t="s">
        <v>248</v>
      </c>
      <c r="B44" s="290">
        <f>'I. Фін результат'!C71*(-1)</f>
        <v>54</v>
      </c>
      <c r="C44" s="290">
        <f>'I. Фін результат'!E71*(-1)</f>
        <v>27</v>
      </c>
      <c r="D44" s="290">
        <f>'I. Фін результат'!F71*(-1)</f>
        <v>30</v>
      </c>
      <c r="E44" s="170">
        <f t="shared" si="18"/>
        <v>-24</v>
      </c>
      <c r="F44" s="171">
        <f t="shared" si="19"/>
        <v>-44.444444444444443</v>
      </c>
      <c r="G44" s="170">
        <f t="shared" si="20"/>
        <v>3</v>
      </c>
      <c r="H44" s="171">
        <f t="shared" si="21"/>
        <v>11.111111111111111</v>
      </c>
    </row>
    <row r="45" spans="1:8" ht="18.899999999999999" customHeight="1">
      <c r="A45" s="169" t="s">
        <v>120</v>
      </c>
      <c r="B45" s="290">
        <v>0</v>
      </c>
      <c r="C45" s="290">
        <f>'I. Фін результат'!E75*(-1)</f>
        <v>727</v>
      </c>
      <c r="D45" s="290">
        <f>'I. Фін результат'!F75*(-1)</f>
        <v>1049</v>
      </c>
      <c r="E45" s="170">
        <f t="shared" si="18"/>
        <v>1049</v>
      </c>
      <c r="F45" s="171" t="e">
        <f t="shared" si="19"/>
        <v>#DIV/0!</v>
      </c>
      <c r="G45" s="170">
        <f t="shared" si="20"/>
        <v>322</v>
      </c>
      <c r="H45" s="171">
        <f t="shared" si="21"/>
        <v>44.291609353507567</v>
      </c>
    </row>
    <row r="46" spans="1:8" ht="21" customHeight="1">
      <c r="A46" s="391"/>
      <c r="B46" s="392"/>
      <c r="C46" s="392"/>
      <c r="D46" s="392"/>
      <c r="E46" s="393"/>
      <c r="F46" s="394"/>
      <c r="G46" s="393"/>
      <c r="H46" s="394"/>
    </row>
    <row r="47" spans="1:8" ht="21" customHeight="1">
      <c r="A47" s="688" t="s">
        <v>290</v>
      </c>
      <c r="B47" s="688"/>
      <c r="C47" s="688"/>
      <c r="D47" s="688"/>
      <c r="E47" s="688"/>
      <c r="F47" s="688"/>
      <c r="G47" s="688"/>
      <c r="H47" s="688"/>
    </row>
    <row r="48" spans="1:8" ht="36.75" customHeight="1">
      <c r="A48" s="693" t="s">
        <v>376</v>
      </c>
      <c r="B48" s="693"/>
      <c r="C48" s="693"/>
      <c r="D48" s="693"/>
      <c r="E48" s="693"/>
      <c r="F48" s="693"/>
      <c r="G48" s="693"/>
      <c r="H48" s="693"/>
    </row>
    <row r="49" spans="1:8" ht="21" customHeight="1">
      <c r="A49" s="689" t="s">
        <v>229</v>
      </c>
      <c r="B49" s="689"/>
      <c r="C49" s="689"/>
      <c r="D49" s="689"/>
      <c r="E49" s="689"/>
      <c r="F49" s="689"/>
      <c r="G49" s="689"/>
      <c r="H49" s="689"/>
    </row>
    <row r="50" spans="1:8" ht="21" customHeight="1">
      <c r="A50" s="690" t="s">
        <v>230</v>
      </c>
      <c r="B50" s="690" t="s">
        <v>421</v>
      </c>
      <c r="C50" s="690" t="s">
        <v>422</v>
      </c>
      <c r="D50" s="690" t="s">
        <v>423</v>
      </c>
      <c r="E50" s="690" t="s">
        <v>231</v>
      </c>
      <c r="F50" s="690"/>
      <c r="G50" s="690"/>
      <c r="H50" s="690"/>
    </row>
    <row r="51" spans="1:8" ht="12.75" customHeight="1">
      <c r="A51" s="690"/>
      <c r="B51" s="690"/>
      <c r="C51" s="690"/>
      <c r="D51" s="690"/>
      <c r="E51" s="691" t="s">
        <v>424</v>
      </c>
      <c r="F51" s="691"/>
      <c r="G51" s="691" t="s">
        <v>425</v>
      </c>
      <c r="H51" s="691"/>
    </row>
    <row r="52" spans="1:8" ht="15.75" customHeight="1">
      <c r="A52" s="690"/>
      <c r="B52" s="690"/>
      <c r="C52" s="690"/>
      <c r="D52" s="690"/>
      <c r="E52" s="691"/>
      <c r="F52" s="691"/>
      <c r="G52" s="691"/>
      <c r="H52" s="691"/>
    </row>
    <row r="53" spans="1:8" ht="19.5" customHeight="1">
      <c r="A53" s="690"/>
      <c r="B53" s="690"/>
      <c r="C53" s="690"/>
      <c r="D53" s="690"/>
      <c r="E53" s="691"/>
      <c r="F53" s="691"/>
      <c r="G53" s="691"/>
      <c r="H53" s="691"/>
    </row>
    <row r="54" spans="1:8" ht="16.5" customHeight="1">
      <c r="A54" s="690"/>
      <c r="B54" s="690"/>
      <c r="C54" s="690"/>
      <c r="D54" s="690"/>
      <c r="E54" s="438" t="s">
        <v>232</v>
      </c>
      <c r="F54" s="438" t="s">
        <v>233</v>
      </c>
      <c r="G54" s="438" t="s">
        <v>232</v>
      </c>
      <c r="H54" s="438" t="s">
        <v>233</v>
      </c>
    </row>
    <row r="55" spans="1:8" ht="38.25" customHeight="1">
      <c r="A55" s="172" t="s">
        <v>373</v>
      </c>
      <c r="B55" s="178">
        <f>'6.1. Інша інфо_1'!C10</f>
        <v>214</v>
      </c>
      <c r="C55" s="178">
        <f>'6.1. Інша інфо_1'!F10</f>
        <v>214</v>
      </c>
      <c r="D55" s="178">
        <f>'6.1. Інша інфо_1'!I10</f>
        <v>216</v>
      </c>
      <c r="E55" s="167">
        <f t="shared" ref="E55" si="22">D55-B55</f>
        <v>2</v>
      </c>
      <c r="F55" s="168">
        <f t="shared" ref="F55" si="23">E55/B55*100</f>
        <v>0.93457943925233633</v>
      </c>
      <c r="G55" s="167">
        <f t="shared" ref="G55" si="24">D55-C55</f>
        <v>2</v>
      </c>
      <c r="H55" s="168">
        <f t="shared" ref="H55" si="25">G55/C55*100</f>
        <v>0.93457943925233633</v>
      </c>
    </row>
    <row r="56" spans="1:8" ht="18.75" customHeight="1">
      <c r="A56" s="169" t="s">
        <v>104</v>
      </c>
      <c r="B56" s="203">
        <f>'6.1. Інша інфо_1'!C11</f>
        <v>1</v>
      </c>
      <c r="C56" s="203">
        <f>'6.1. Інша інфо_1'!F11</f>
        <v>1</v>
      </c>
      <c r="D56" s="203">
        <f>'6.1. Інша інфо_1'!I11</f>
        <v>1</v>
      </c>
      <c r="E56" s="170">
        <f t="shared" ref="E56:E66" si="26">D56-B56</f>
        <v>0</v>
      </c>
      <c r="F56" s="171">
        <f t="shared" ref="F56:F66" si="27">E56/B56*100</f>
        <v>0</v>
      </c>
      <c r="G56" s="170">
        <f t="shared" ref="G56:G66" si="28">D56-C56</f>
        <v>0</v>
      </c>
      <c r="H56" s="171">
        <f t="shared" ref="H56:H66" si="29">G56/C56*100</f>
        <v>0</v>
      </c>
    </row>
    <row r="57" spans="1:8" ht="33.75" customHeight="1">
      <c r="A57" s="169" t="s">
        <v>103</v>
      </c>
      <c r="B57" s="203">
        <f>'6.1. Інша інфо_1'!C12</f>
        <v>40</v>
      </c>
      <c r="C57" s="203">
        <f>'6.1. Інша інфо_1'!F12</f>
        <v>40</v>
      </c>
      <c r="D57" s="203">
        <f>'6.1. Інша інфо_1'!I12</f>
        <v>40</v>
      </c>
      <c r="E57" s="170">
        <f t="shared" si="26"/>
        <v>0</v>
      </c>
      <c r="F57" s="171">
        <f t="shared" si="27"/>
        <v>0</v>
      </c>
      <c r="G57" s="170">
        <f t="shared" si="28"/>
        <v>0</v>
      </c>
      <c r="H57" s="171">
        <f t="shared" si="29"/>
        <v>0</v>
      </c>
    </row>
    <row r="58" spans="1:8" ht="19.5" customHeight="1">
      <c r="A58" s="169" t="s">
        <v>105</v>
      </c>
      <c r="B58" s="203">
        <f>'6.1. Інша інфо_1'!C13</f>
        <v>173</v>
      </c>
      <c r="C58" s="203">
        <f>'6.1. Інша інфо_1'!F13</f>
        <v>173</v>
      </c>
      <c r="D58" s="203">
        <f>'6.1. Інша інфо_1'!I13</f>
        <v>175</v>
      </c>
      <c r="E58" s="170">
        <f t="shared" si="26"/>
        <v>2</v>
      </c>
      <c r="F58" s="171">
        <f t="shared" si="27"/>
        <v>1.1560693641618496</v>
      </c>
      <c r="G58" s="170">
        <f t="shared" si="28"/>
        <v>2</v>
      </c>
      <c r="H58" s="171">
        <f t="shared" si="29"/>
        <v>1.1560693641618496</v>
      </c>
    </row>
    <row r="59" spans="1:8" ht="33" customHeight="1">
      <c r="A59" s="172" t="s">
        <v>374</v>
      </c>
      <c r="B59" s="178">
        <f>'6.1. Інша інфо_1'!C18</f>
        <v>27677</v>
      </c>
      <c r="C59" s="178">
        <f>'6.1. Інша інфо_1'!F18</f>
        <v>30069</v>
      </c>
      <c r="D59" s="178">
        <f>'6.1. Інша інфо_1'!I18</f>
        <v>29695</v>
      </c>
      <c r="E59" s="167">
        <f t="shared" si="26"/>
        <v>2018</v>
      </c>
      <c r="F59" s="168">
        <f t="shared" si="27"/>
        <v>7.2912526646674136</v>
      </c>
      <c r="G59" s="167">
        <f t="shared" si="28"/>
        <v>-374</v>
      </c>
      <c r="H59" s="168">
        <f t="shared" si="29"/>
        <v>-1.2438059130666135</v>
      </c>
    </row>
    <row r="60" spans="1:8" ht="22.5" customHeight="1">
      <c r="A60" s="169" t="s">
        <v>104</v>
      </c>
      <c r="B60" s="203">
        <f>'6.1. Інша інфо_1'!C19</f>
        <v>288</v>
      </c>
      <c r="C60" s="203">
        <f>'6.1. Інша інфо_1'!F19</f>
        <v>298</v>
      </c>
      <c r="D60" s="203">
        <f>'6.1. Інша інфо_1'!I19</f>
        <v>312</v>
      </c>
      <c r="E60" s="170">
        <f t="shared" si="26"/>
        <v>24</v>
      </c>
      <c r="F60" s="171">
        <f t="shared" si="27"/>
        <v>8.3333333333333321</v>
      </c>
      <c r="G60" s="170">
        <f t="shared" si="28"/>
        <v>14</v>
      </c>
      <c r="H60" s="171">
        <f t="shared" si="29"/>
        <v>4.6979865771812079</v>
      </c>
    </row>
    <row r="61" spans="1:8" ht="31.5" customHeight="1">
      <c r="A61" s="169" t="s">
        <v>103</v>
      </c>
      <c r="B61" s="203">
        <f>'6.1. Інша інфо_1'!C20</f>
        <v>6803</v>
      </c>
      <c r="C61" s="203">
        <f>'6.1. Інша інфо_1'!F20</f>
        <v>7406</v>
      </c>
      <c r="D61" s="203">
        <f>'6.1. Інша інфо_1'!I20</f>
        <v>8436</v>
      </c>
      <c r="E61" s="170">
        <f t="shared" si="26"/>
        <v>1633</v>
      </c>
      <c r="F61" s="171">
        <f t="shared" si="27"/>
        <v>24.004115831250918</v>
      </c>
      <c r="G61" s="170">
        <f t="shared" si="28"/>
        <v>1030</v>
      </c>
      <c r="H61" s="171">
        <f t="shared" si="29"/>
        <v>13.907642452065893</v>
      </c>
    </row>
    <row r="62" spans="1:8" ht="19.5" customHeight="1">
      <c r="A62" s="169" t="s">
        <v>105</v>
      </c>
      <c r="B62" s="203">
        <f>'6.1. Інша інфо_1'!C21</f>
        <v>20586</v>
      </c>
      <c r="C62" s="203">
        <f>'6.1. Інша інфо_1'!F21</f>
        <v>22365</v>
      </c>
      <c r="D62" s="203">
        <f>'6.1. Інша інфо_1'!I21</f>
        <v>20947</v>
      </c>
      <c r="E62" s="170">
        <f t="shared" si="26"/>
        <v>361</v>
      </c>
      <c r="F62" s="171">
        <f t="shared" si="27"/>
        <v>1.7536189643447002</v>
      </c>
      <c r="G62" s="170">
        <f t="shared" si="28"/>
        <v>-1418</v>
      </c>
      <c r="H62" s="171">
        <f t="shared" si="29"/>
        <v>-6.3402638050525368</v>
      </c>
    </row>
    <row r="63" spans="1:8" ht="30" customHeight="1">
      <c r="A63" s="172" t="s">
        <v>375</v>
      </c>
      <c r="B63" s="178">
        <f>'6.1. Інша інфо_1'!C22</f>
        <v>14370</v>
      </c>
      <c r="C63" s="178">
        <f>'6.1. Інша інфо_1'!F22</f>
        <v>15612</v>
      </c>
      <c r="D63" s="178">
        <f>'6.1. Інша інфо_1'!I22</f>
        <v>15275</v>
      </c>
      <c r="E63" s="167">
        <f t="shared" si="26"/>
        <v>905</v>
      </c>
      <c r="F63" s="168">
        <f t="shared" si="27"/>
        <v>6.2978427279053593</v>
      </c>
      <c r="G63" s="167">
        <f t="shared" si="28"/>
        <v>-337</v>
      </c>
      <c r="H63" s="168">
        <f t="shared" si="29"/>
        <v>-2.158595951831924</v>
      </c>
    </row>
    <row r="64" spans="1:8" ht="18.75" customHeight="1">
      <c r="A64" s="169" t="s">
        <v>104</v>
      </c>
      <c r="B64" s="203">
        <f>'6.1. Інша інфо_1'!C23</f>
        <v>32000</v>
      </c>
      <c r="C64" s="203">
        <f>'6.1. Інша інфо_1'!F23</f>
        <v>33111</v>
      </c>
      <c r="D64" s="203">
        <f>'6.1. Інша інфо_1'!I23</f>
        <v>34667</v>
      </c>
      <c r="E64" s="170">
        <f t="shared" si="26"/>
        <v>2667</v>
      </c>
      <c r="F64" s="171">
        <f t="shared" si="27"/>
        <v>8.3343749999999996</v>
      </c>
      <c r="G64" s="170">
        <f t="shared" si="28"/>
        <v>1556</v>
      </c>
      <c r="H64" s="171">
        <f t="shared" si="29"/>
        <v>4.6993446286732503</v>
      </c>
    </row>
    <row r="65" spans="1:8" ht="30" customHeight="1">
      <c r="A65" s="169" t="s">
        <v>103</v>
      </c>
      <c r="B65" s="203">
        <f>'6.1. Інша інфо_1'!C24</f>
        <v>18897</v>
      </c>
      <c r="C65" s="203">
        <f>'6.1. Інша інфо_1'!F24</f>
        <v>20572</v>
      </c>
      <c r="D65" s="203">
        <f>'6.1. Інша інфо_1'!I24</f>
        <v>23433</v>
      </c>
      <c r="E65" s="170">
        <f t="shared" si="26"/>
        <v>4536</v>
      </c>
      <c r="F65" s="171">
        <f t="shared" si="27"/>
        <v>24.003810128591841</v>
      </c>
      <c r="G65" s="170">
        <f t="shared" si="28"/>
        <v>2861</v>
      </c>
      <c r="H65" s="171">
        <f t="shared" si="29"/>
        <v>13.907252576317324</v>
      </c>
    </row>
    <row r="66" spans="1:8" ht="18" customHeight="1">
      <c r="A66" s="169" t="s">
        <v>105</v>
      </c>
      <c r="B66" s="203">
        <f>'6.1. Інша інфо_1'!C25</f>
        <v>13222</v>
      </c>
      <c r="C66" s="203">
        <f>'6.1. Інша інфо_1'!F25</f>
        <v>14364</v>
      </c>
      <c r="D66" s="203">
        <f>'6.1. Інша інфо_1'!I25</f>
        <v>13300</v>
      </c>
      <c r="E66" s="170">
        <f t="shared" si="26"/>
        <v>78</v>
      </c>
      <c r="F66" s="171">
        <f t="shared" si="27"/>
        <v>0.58992588110724553</v>
      </c>
      <c r="G66" s="170">
        <f t="shared" si="28"/>
        <v>-1064</v>
      </c>
      <c r="H66" s="171">
        <f t="shared" si="29"/>
        <v>-7.4074074074074066</v>
      </c>
    </row>
    <row r="67" spans="1:8" ht="18" customHeight="1">
      <c r="A67" s="391"/>
      <c r="B67" s="392"/>
      <c r="C67" s="392"/>
      <c r="D67" s="392"/>
      <c r="E67" s="393"/>
      <c r="F67" s="394"/>
      <c r="G67" s="393"/>
      <c r="H67" s="394"/>
    </row>
    <row r="68" spans="1:8" ht="16.5" customHeight="1">
      <c r="A68" s="391"/>
      <c r="B68" s="392"/>
      <c r="C68" s="392"/>
      <c r="D68" s="392"/>
      <c r="E68" s="393"/>
      <c r="F68" s="394"/>
      <c r="G68" s="393"/>
      <c r="H68" s="394"/>
    </row>
    <row r="69" spans="1:8" ht="18" customHeight="1">
      <c r="A69" s="688" t="s">
        <v>377</v>
      </c>
      <c r="B69" s="688"/>
      <c r="C69" s="688"/>
      <c r="D69" s="688"/>
      <c r="E69" s="688"/>
      <c r="F69" s="688"/>
      <c r="G69" s="688"/>
      <c r="H69" s="688"/>
    </row>
    <row r="70" spans="1:8" ht="12.75" customHeight="1">
      <c r="A70" s="175" t="s">
        <v>249</v>
      </c>
      <c r="B70" s="292"/>
      <c r="C70" s="176"/>
      <c r="D70" s="176"/>
      <c r="E70" s="176"/>
      <c r="F70" s="176"/>
      <c r="G70" s="176"/>
      <c r="H70" s="176"/>
    </row>
    <row r="71" spans="1:8" ht="12.75" customHeight="1">
      <c r="A71" s="689" t="s">
        <v>229</v>
      </c>
      <c r="B71" s="689"/>
      <c r="C71" s="689"/>
      <c r="D71" s="689"/>
      <c r="E71" s="689"/>
      <c r="F71" s="689"/>
      <c r="G71" s="689"/>
      <c r="H71" s="689"/>
    </row>
    <row r="72" spans="1:8" ht="23.25" customHeight="1">
      <c r="A72" s="690" t="s">
        <v>230</v>
      </c>
      <c r="B72" s="690" t="s">
        <v>421</v>
      </c>
      <c r="C72" s="690" t="s">
        <v>422</v>
      </c>
      <c r="D72" s="690" t="s">
        <v>423</v>
      </c>
      <c r="E72" s="690" t="s">
        <v>231</v>
      </c>
      <c r="F72" s="690"/>
      <c r="G72" s="690"/>
      <c r="H72" s="690"/>
    </row>
    <row r="73" spans="1:8" ht="12.75" customHeight="1">
      <c r="A73" s="690"/>
      <c r="B73" s="690"/>
      <c r="C73" s="690"/>
      <c r="D73" s="690"/>
      <c r="E73" s="691" t="s">
        <v>424</v>
      </c>
      <c r="F73" s="691"/>
      <c r="G73" s="691" t="s">
        <v>425</v>
      </c>
      <c r="H73" s="691"/>
    </row>
    <row r="74" spans="1:8" ht="20.25" customHeight="1">
      <c r="A74" s="690"/>
      <c r="B74" s="690"/>
      <c r="C74" s="690"/>
      <c r="D74" s="690"/>
      <c r="E74" s="691"/>
      <c r="F74" s="691"/>
      <c r="G74" s="691"/>
      <c r="H74" s="691"/>
    </row>
    <row r="75" spans="1:8" ht="12.75" customHeight="1">
      <c r="A75" s="690"/>
      <c r="B75" s="690"/>
      <c r="C75" s="690"/>
      <c r="D75" s="690"/>
      <c r="E75" s="691"/>
      <c r="F75" s="691"/>
      <c r="G75" s="691"/>
      <c r="H75" s="691"/>
    </row>
    <row r="76" spans="1:8">
      <c r="A76" s="690"/>
      <c r="B76" s="690"/>
      <c r="C76" s="690"/>
      <c r="D76" s="690"/>
      <c r="E76" s="438" t="s">
        <v>232</v>
      </c>
      <c r="F76" s="438" t="s">
        <v>233</v>
      </c>
      <c r="G76" s="438" t="s">
        <v>232</v>
      </c>
      <c r="H76" s="438" t="s">
        <v>233</v>
      </c>
    </row>
    <row r="77" spans="1:8">
      <c r="A77" s="172" t="s">
        <v>250</v>
      </c>
      <c r="B77" s="300">
        <f>'I. Фін результат'!C22</f>
        <v>12942</v>
      </c>
      <c r="C77" s="300">
        <f>'I. Фін результат'!E22</f>
        <v>12412</v>
      </c>
      <c r="D77" s="300">
        <f>'I. Фін результат'!F22</f>
        <v>22181</v>
      </c>
      <c r="E77" s="167">
        <f t="shared" ref="E77" si="30">D77-B77</f>
        <v>9239</v>
      </c>
      <c r="F77" s="168">
        <f t="shared" ref="F77" si="31">E77/B77*100</f>
        <v>71.387729871735445</v>
      </c>
      <c r="G77" s="167">
        <f t="shared" ref="G77" si="32">D77-C77</f>
        <v>9769</v>
      </c>
      <c r="H77" s="168">
        <f t="shared" ref="H77" si="33">G77/C77*100</f>
        <v>78.706090879793749</v>
      </c>
    </row>
    <row r="78" spans="1:8" ht="32.25" customHeight="1">
      <c r="A78" s="172" t="s">
        <v>3</v>
      </c>
      <c r="B78" s="291">
        <f>'I. Фін результат'!C63</f>
        <v>5309</v>
      </c>
      <c r="C78" s="291">
        <f>'I. Фін результат'!E63</f>
        <v>3895</v>
      </c>
      <c r="D78" s="291">
        <f>'I. Фін результат'!F63</f>
        <v>13784</v>
      </c>
      <c r="E78" s="170">
        <f t="shared" ref="E78:E80" si="34">D78-B78</f>
        <v>8475</v>
      </c>
      <c r="F78" s="171">
        <f t="shared" ref="F78:F80" si="35">E78/B78*100</f>
        <v>159.63458278395177</v>
      </c>
      <c r="G78" s="170">
        <f t="shared" ref="G78:G80" si="36">D78-C78</f>
        <v>9889</v>
      </c>
      <c r="H78" s="171">
        <f t="shared" ref="H78:H80" si="37">G78/C78*100</f>
        <v>253.8896020539153</v>
      </c>
    </row>
    <row r="79" spans="1:8" ht="32.25" customHeight="1">
      <c r="A79" s="172" t="s">
        <v>53</v>
      </c>
      <c r="B79" s="291">
        <f>'I. Фін результат'!C74</f>
        <v>5308</v>
      </c>
      <c r="C79" s="291">
        <f>'I. Фін результат'!E74</f>
        <v>4043</v>
      </c>
      <c r="D79" s="291">
        <f>'I. Фін результат'!F74</f>
        <v>14393</v>
      </c>
      <c r="E79" s="170">
        <f t="shared" si="34"/>
        <v>9085</v>
      </c>
      <c r="F79" s="171">
        <f t="shared" si="35"/>
        <v>171.15674453654862</v>
      </c>
      <c r="G79" s="170">
        <f t="shared" si="36"/>
        <v>10350</v>
      </c>
      <c r="H79" s="171">
        <f t="shared" si="37"/>
        <v>255.99802127133319</v>
      </c>
    </row>
    <row r="80" spans="1:8" ht="30" customHeight="1">
      <c r="A80" s="172" t="s">
        <v>132</v>
      </c>
      <c r="B80" s="300">
        <f>'I. Фін результат'!C79</f>
        <v>5308</v>
      </c>
      <c r="C80" s="300">
        <f>'I. Фін результат'!E79</f>
        <v>3316</v>
      </c>
      <c r="D80" s="300">
        <f>'I. Фін результат'!F79</f>
        <v>13344</v>
      </c>
      <c r="E80" s="167">
        <f t="shared" si="34"/>
        <v>8036</v>
      </c>
      <c r="F80" s="168">
        <f t="shared" si="35"/>
        <v>151.39412207987942</v>
      </c>
      <c r="G80" s="167">
        <f t="shared" si="36"/>
        <v>10028</v>
      </c>
      <c r="H80" s="168">
        <f t="shared" si="37"/>
        <v>302.41254523522315</v>
      </c>
    </row>
    <row r="81" spans="1:8" ht="20.25" customHeight="1">
      <c r="A81" s="169" t="s">
        <v>251</v>
      </c>
      <c r="B81" s="291">
        <f>'I. Фін результат'!C80</f>
        <v>5308</v>
      </c>
      <c r="C81" s="291">
        <f>'I. Фін результат'!E80</f>
        <v>3316</v>
      </c>
      <c r="D81" s="291">
        <f>'I. Фін результат'!F80</f>
        <v>13344</v>
      </c>
      <c r="E81" s="167"/>
      <c r="F81" s="168"/>
      <c r="G81" s="167"/>
      <c r="H81" s="168"/>
    </row>
    <row r="82" spans="1:8" ht="18.75" customHeight="1">
      <c r="A82" s="169" t="s">
        <v>12</v>
      </c>
      <c r="B82" s="291">
        <f>'I. Фін результат'!C81</f>
        <v>0</v>
      </c>
      <c r="C82" s="291">
        <f>'I. Фін результат'!E81</f>
        <v>0</v>
      </c>
      <c r="D82" s="291">
        <f>'I. Фін результат'!F81</f>
        <v>0</v>
      </c>
      <c r="E82" s="167"/>
      <c r="F82" s="168"/>
      <c r="G82" s="167"/>
      <c r="H82" s="168"/>
    </row>
    <row r="83" spans="1:8" ht="46.5" customHeight="1">
      <c r="A83" s="173" t="s">
        <v>378</v>
      </c>
      <c r="B83" s="292"/>
      <c r="C83" s="174"/>
      <c r="D83" s="174"/>
      <c r="E83" s="174"/>
      <c r="F83" s="174"/>
      <c r="G83" s="177"/>
      <c r="H83" s="174"/>
    </row>
    <row r="84" spans="1:8" ht="17.399999999999999">
      <c r="A84" s="692" t="s">
        <v>252</v>
      </c>
      <c r="B84" s="692"/>
      <c r="C84" s="692"/>
      <c r="D84" s="692"/>
      <c r="E84" s="692"/>
      <c r="F84" s="692"/>
      <c r="G84" s="692"/>
      <c r="H84" s="692"/>
    </row>
    <row r="85" spans="1:8" ht="17.399999999999999">
      <c r="A85" s="692" t="s">
        <v>253</v>
      </c>
      <c r="B85" s="692"/>
      <c r="C85" s="692"/>
      <c r="D85" s="692"/>
      <c r="E85" s="692"/>
      <c r="F85" s="692"/>
      <c r="G85" s="692"/>
      <c r="H85" s="692"/>
    </row>
    <row r="86" spans="1:8">
      <c r="A86" s="689" t="s">
        <v>229</v>
      </c>
      <c r="B86" s="689"/>
      <c r="C86" s="689"/>
      <c r="D86" s="689"/>
      <c r="E86" s="689"/>
      <c r="F86" s="689"/>
      <c r="G86" s="689"/>
      <c r="H86" s="689"/>
    </row>
    <row r="87" spans="1:8" ht="15.75" customHeight="1">
      <c r="A87" s="690" t="s">
        <v>230</v>
      </c>
      <c r="B87" s="690" t="s">
        <v>421</v>
      </c>
      <c r="C87" s="690" t="s">
        <v>422</v>
      </c>
      <c r="D87" s="690" t="s">
        <v>423</v>
      </c>
      <c r="E87" s="690" t="s">
        <v>231</v>
      </c>
      <c r="F87" s="690"/>
      <c r="G87" s="690"/>
      <c r="H87" s="690"/>
    </row>
    <row r="88" spans="1:8" ht="12.75" customHeight="1">
      <c r="A88" s="690"/>
      <c r="B88" s="690"/>
      <c r="C88" s="690"/>
      <c r="D88" s="690"/>
      <c r="E88" s="691" t="s">
        <v>424</v>
      </c>
      <c r="F88" s="691"/>
      <c r="G88" s="691" t="s">
        <v>425</v>
      </c>
      <c r="H88" s="691"/>
    </row>
    <row r="89" spans="1:8" ht="12.75" customHeight="1">
      <c r="A89" s="690"/>
      <c r="B89" s="690"/>
      <c r="C89" s="690"/>
      <c r="D89" s="690"/>
      <c r="E89" s="691"/>
      <c r="F89" s="691"/>
      <c r="G89" s="691"/>
      <c r="H89" s="691"/>
    </row>
    <row r="90" spans="1:8" ht="22.5" customHeight="1">
      <c r="A90" s="690"/>
      <c r="B90" s="690"/>
      <c r="C90" s="690"/>
      <c r="D90" s="690"/>
      <c r="E90" s="691"/>
      <c r="F90" s="691"/>
      <c r="G90" s="691"/>
      <c r="H90" s="691"/>
    </row>
    <row r="91" spans="1:8">
      <c r="A91" s="690"/>
      <c r="B91" s="690"/>
      <c r="C91" s="690"/>
      <c r="D91" s="690"/>
      <c r="E91" s="438" t="s">
        <v>232</v>
      </c>
      <c r="F91" s="438" t="s">
        <v>233</v>
      </c>
      <c r="G91" s="438" t="s">
        <v>232</v>
      </c>
      <c r="H91" s="438" t="s">
        <v>233</v>
      </c>
    </row>
    <row r="92" spans="1:8">
      <c r="A92" s="172" t="s">
        <v>254</v>
      </c>
      <c r="B92" s="178">
        <f>SUM(B93:B100)</f>
        <v>27345</v>
      </c>
      <c r="C92" s="178">
        <f t="shared" ref="C92:D92" si="38">SUM(C93:C100)</f>
        <v>28443</v>
      </c>
      <c r="D92" s="178">
        <f t="shared" si="38"/>
        <v>30464</v>
      </c>
      <c r="E92" s="167">
        <f t="shared" ref="E92:E93" si="39">D92-B92</f>
        <v>3119</v>
      </c>
      <c r="F92" s="168">
        <f t="shared" ref="F92:F93" si="40">E92/B92*100</f>
        <v>11.406107149387456</v>
      </c>
      <c r="G92" s="167">
        <f t="shared" ref="G92:G93" si="41">D92-C92</f>
        <v>2021</v>
      </c>
      <c r="H92" s="168">
        <f t="shared" ref="H92:H93" si="42">G92/C92*100</f>
        <v>7.1054389480715825</v>
      </c>
    </row>
    <row r="93" spans="1:8" ht="31.2">
      <c r="A93" s="169" t="s">
        <v>255</v>
      </c>
      <c r="B93" s="179">
        <f>'ІІ. Розр. з бюджетом'!C20</f>
        <v>11343</v>
      </c>
      <c r="C93" s="179">
        <f>'ІІ. Розр. з бюджетом'!E20</f>
        <v>10800</v>
      </c>
      <c r="D93" s="179">
        <f>'ІІ. Розр. з бюджетом'!F20</f>
        <v>11718</v>
      </c>
      <c r="E93" s="170">
        <f t="shared" si="39"/>
        <v>375</v>
      </c>
      <c r="F93" s="171">
        <f t="shared" si="40"/>
        <v>3.3060037027241473</v>
      </c>
      <c r="G93" s="170">
        <f t="shared" si="41"/>
        <v>918</v>
      </c>
      <c r="H93" s="171">
        <f t="shared" si="42"/>
        <v>8.5</v>
      </c>
    </row>
    <row r="94" spans="1:8" ht="31.2">
      <c r="A94" s="169" t="s">
        <v>256</v>
      </c>
      <c r="B94" s="179">
        <f>'ІІ. Розр. з бюджетом'!C29</f>
        <v>5049</v>
      </c>
      <c r="C94" s="179">
        <f>'ІІ. Розр. з бюджетом'!E29</f>
        <v>5412</v>
      </c>
      <c r="D94" s="179">
        <f>'ІІ. Розр. з бюджетом'!F29</f>
        <v>5475</v>
      </c>
      <c r="E94" s="170">
        <f t="shared" ref="E94:E100" si="43">D94-B94</f>
        <v>426</v>
      </c>
      <c r="F94" s="171">
        <f t="shared" ref="F94:F100" si="44">E94/B94*100</f>
        <v>8.4373143196672604</v>
      </c>
      <c r="G94" s="170">
        <f t="shared" ref="G94:G100" si="45">D94-C94</f>
        <v>63</v>
      </c>
      <c r="H94" s="171">
        <f t="shared" ref="H94:H100" si="46">G94/C94*100</f>
        <v>1.164079822616408</v>
      </c>
    </row>
    <row r="95" spans="1:8">
      <c r="A95" s="169" t="s">
        <v>257</v>
      </c>
      <c r="B95" s="179">
        <f>'ІІ. Розр. з бюджетом'!C25</f>
        <v>421</v>
      </c>
      <c r="C95" s="179">
        <f>'ІІ. Розр. з бюджетом'!E25</f>
        <v>450</v>
      </c>
      <c r="D95" s="179">
        <f>'ІІ. Розр. з бюджетом'!F25</f>
        <v>456</v>
      </c>
      <c r="E95" s="170">
        <f t="shared" si="43"/>
        <v>35</v>
      </c>
      <c r="F95" s="171">
        <f t="shared" si="44"/>
        <v>8.31353919239905</v>
      </c>
      <c r="G95" s="170">
        <f t="shared" si="45"/>
        <v>6</v>
      </c>
      <c r="H95" s="171">
        <f t="shared" si="46"/>
        <v>1.3333333333333335</v>
      </c>
    </row>
    <row r="96" spans="1:8" ht="30.75" customHeight="1">
      <c r="A96" s="169" t="s">
        <v>258</v>
      </c>
      <c r="B96" s="179">
        <f>'ІІ. Розр. з бюджетом'!C38</f>
        <v>5892</v>
      </c>
      <c r="C96" s="179">
        <f>'ІІ. Розр. з бюджетом'!E38</f>
        <v>6615</v>
      </c>
      <c r="D96" s="179">
        <f>'ІІ. Розр. з бюджетом'!F38</f>
        <v>6253</v>
      </c>
      <c r="E96" s="170">
        <f t="shared" si="43"/>
        <v>361</v>
      </c>
      <c r="F96" s="171">
        <f t="shared" si="44"/>
        <v>6.1269517990495581</v>
      </c>
      <c r="G96" s="170">
        <f t="shared" si="45"/>
        <v>-362</v>
      </c>
      <c r="H96" s="171">
        <f t="shared" si="46"/>
        <v>-5.4724111866969007</v>
      </c>
    </row>
    <row r="97" spans="1:8" ht="30" customHeight="1">
      <c r="A97" s="169" t="s">
        <v>259</v>
      </c>
      <c r="B97" s="179">
        <f>'ІІ. Розр. з бюджетом'!C28</f>
        <v>0</v>
      </c>
      <c r="C97" s="179">
        <f>'ІІ. Розр. з бюджетом'!E28</f>
        <v>727</v>
      </c>
      <c r="D97" s="179">
        <f>'ІІ. Розр. з бюджетом'!F28</f>
        <v>1049</v>
      </c>
      <c r="E97" s="170">
        <f t="shared" si="43"/>
        <v>1049</v>
      </c>
      <c r="F97" s="171" t="e">
        <f t="shared" si="44"/>
        <v>#DIV/0!</v>
      </c>
      <c r="G97" s="170">
        <f t="shared" si="45"/>
        <v>322</v>
      </c>
      <c r="H97" s="171">
        <f t="shared" si="46"/>
        <v>44.291609353507567</v>
      </c>
    </row>
    <row r="98" spans="1:8" ht="18.75" customHeight="1">
      <c r="A98" s="169" t="s">
        <v>260</v>
      </c>
      <c r="B98" s="179">
        <f>'ІІ. Розр. з бюджетом'!C31</f>
        <v>124</v>
      </c>
      <c r="C98" s="179">
        <f>'ІІ. Розр. з бюджетом'!E31</f>
        <v>123</v>
      </c>
      <c r="D98" s="179">
        <f>'ІІ. Розр. з бюджетом'!F31</f>
        <v>143</v>
      </c>
      <c r="E98" s="170">
        <f t="shared" si="43"/>
        <v>19</v>
      </c>
      <c r="F98" s="171">
        <f t="shared" si="44"/>
        <v>15.32258064516129</v>
      </c>
      <c r="G98" s="170">
        <f t="shared" si="45"/>
        <v>20</v>
      </c>
      <c r="H98" s="171">
        <f t="shared" si="46"/>
        <v>16.260162601626014</v>
      </c>
    </row>
    <row r="99" spans="1:8" ht="18.75" customHeight="1">
      <c r="A99" s="169" t="s">
        <v>261</v>
      </c>
      <c r="B99" s="179">
        <f>'ІІ. Розр. з бюджетом'!C39</f>
        <v>3985</v>
      </c>
      <c r="C99" s="179">
        <f>'ІІ. Розр. з бюджетом'!E39</f>
        <v>3984</v>
      </c>
      <c r="D99" s="179">
        <f>'ІІ. Розр. з бюджетом'!F39</f>
        <v>4036</v>
      </c>
      <c r="E99" s="170">
        <f t="shared" si="43"/>
        <v>51</v>
      </c>
      <c r="F99" s="171">
        <f t="shared" si="44"/>
        <v>1.2797992471769133</v>
      </c>
      <c r="G99" s="170">
        <f t="shared" si="45"/>
        <v>52</v>
      </c>
      <c r="H99" s="171">
        <f t="shared" si="46"/>
        <v>1.3052208835341366</v>
      </c>
    </row>
    <row r="100" spans="1:8" ht="30" customHeight="1">
      <c r="A100" s="169" t="s">
        <v>323</v>
      </c>
      <c r="B100" s="179">
        <f>'ІІ. Розр. з бюджетом'!C33</f>
        <v>531</v>
      </c>
      <c r="C100" s="179">
        <f>'ІІ. Розр. з бюджетом'!E33</f>
        <v>332</v>
      </c>
      <c r="D100" s="179">
        <f>'ІІ. Розр. з бюджетом'!F33</f>
        <v>1334</v>
      </c>
      <c r="E100" s="170">
        <f t="shared" si="43"/>
        <v>803</v>
      </c>
      <c r="F100" s="171">
        <f t="shared" si="44"/>
        <v>151.22410546139361</v>
      </c>
      <c r="G100" s="170">
        <f t="shared" si="45"/>
        <v>1002</v>
      </c>
      <c r="H100" s="171">
        <f t="shared" si="46"/>
        <v>301.80722891566262</v>
      </c>
    </row>
    <row r="101" spans="1:8" ht="18" customHeight="1"/>
    <row r="102" spans="1:8" ht="19.5" customHeight="1"/>
  </sheetData>
  <sheetProtection algorithmName="SHA-512" hashValue="ETKWYATz+JdBmJ32TUwpfuXhmQUBcD5gDmGCB+GfSSQ4Jpplu1hGFOD9mHszQfFE7t4iff8E+CD7G+A9WH06sA==" saltValue="ibRyHQcwz2pXy4uH5DNl2A==" spinCount="100000" sheet="1" objects="1" scenarios="1" selectLockedCells="1" selectUnlockedCells="1"/>
  <mergeCells count="49">
    <mergeCell ref="A48:H48"/>
    <mergeCell ref="A49:H49"/>
    <mergeCell ref="A47:H47"/>
    <mergeCell ref="G5:H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A31:H31"/>
    <mergeCell ref="A32:H32"/>
    <mergeCell ref="A33:H33"/>
    <mergeCell ref="A34:A38"/>
    <mergeCell ref="B34:B38"/>
    <mergeCell ref="C34:C38"/>
    <mergeCell ref="D34:D38"/>
    <mergeCell ref="E34:H34"/>
    <mergeCell ref="E35:F37"/>
    <mergeCell ref="G35:H37"/>
    <mergeCell ref="A85:H85"/>
    <mergeCell ref="A86:H86"/>
    <mergeCell ref="A87:A91"/>
    <mergeCell ref="B87:B91"/>
    <mergeCell ref="C87:C91"/>
    <mergeCell ref="D87:D91"/>
    <mergeCell ref="E87:H87"/>
    <mergeCell ref="E88:F90"/>
    <mergeCell ref="G88:H90"/>
    <mergeCell ref="A84:H84"/>
    <mergeCell ref="A72:A76"/>
    <mergeCell ref="B72:B76"/>
    <mergeCell ref="C72:C76"/>
    <mergeCell ref="D72:D76"/>
    <mergeCell ref="E72:H72"/>
    <mergeCell ref="E73:F75"/>
    <mergeCell ref="G73:H75"/>
    <mergeCell ref="A69:H69"/>
    <mergeCell ref="A71:H71"/>
    <mergeCell ref="A50:A54"/>
    <mergeCell ref="B50:B54"/>
    <mergeCell ref="C50:C54"/>
    <mergeCell ref="D50:D54"/>
    <mergeCell ref="E50:H50"/>
    <mergeCell ref="E51:F53"/>
    <mergeCell ref="G51:H53"/>
  </mergeCells>
  <pageMargins left="0.7" right="0.16" top="0.3" bottom="0.3" header="0.3" footer="0.3"/>
  <pageSetup paperSize="9" scale="95" orientation="portrait" r:id="rId1"/>
  <rowBreaks count="2" manualBreakCount="2">
    <brk id="30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92"/>
  <sheetViews>
    <sheetView view="pageBreakPreview" zoomScale="78" zoomScaleNormal="100" zoomScaleSheetLayoutView="78" workbookViewId="0">
      <selection activeCell="A31" sqref="A31"/>
    </sheetView>
  </sheetViews>
  <sheetFormatPr defaultColWidth="9.109375" defaultRowHeight="18"/>
  <cols>
    <col min="1" max="1" width="65.109375" style="2" customWidth="1"/>
    <col min="2" max="2" width="12.88671875" style="12" customWidth="1"/>
    <col min="3" max="3" width="16.44140625" style="41" customWidth="1"/>
    <col min="4" max="5" width="16.44140625" style="12" customWidth="1"/>
    <col min="6" max="6" width="17" style="12" customWidth="1"/>
    <col min="7" max="7" width="16.5546875" style="12" customWidth="1"/>
    <col min="8" max="16384" width="9.109375" style="2"/>
  </cols>
  <sheetData>
    <row r="1" spans="1:8" s="242" customFormat="1" ht="15.6">
      <c r="B1" s="243"/>
      <c r="C1" s="243"/>
      <c r="D1" s="243"/>
      <c r="E1" s="243"/>
      <c r="F1" s="243"/>
      <c r="G1" s="243"/>
    </row>
    <row r="2" spans="1:8" s="242" customFormat="1" ht="15.6">
      <c r="A2" s="471" t="s">
        <v>206</v>
      </c>
      <c r="B2" s="471"/>
      <c r="C2" s="471"/>
      <c r="D2" s="471"/>
      <c r="E2" s="471"/>
      <c r="F2" s="471"/>
      <c r="G2" s="471"/>
    </row>
    <row r="3" spans="1:8" s="242" customFormat="1" ht="15.6">
      <c r="A3" s="244"/>
      <c r="B3" s="245"/>
      <c r="C3" s="245"/>
      <c r="D3" s="244"/>
      <c r="E3" s="244"/>
      <c r="F3" s="244"/>
      <c r="G3" s="245" t="s">
        <v>229</v>
      </c>
    </row>
    <row r="4" spans="1:8" s="242" customFormat="1" ht="64.5" customHeight="1">
      <c r="A4" s="246" t="s">
        <v>102</v>
      </c>
      <c r="B4" s="247" t="s">
        <v>7</v>
      </c>
      <c r="C4" s="247" t="s">
        <v>405</v>
      </c>
      <c r="D4" s="247" t="s">
        <v>406</v>
      </c>
      <c r="E4" s="247" t="s">
        <v>407</v>
      </c>
      <c r="F4" s="248" t="s">
        <v>293</v>
      </c>
      <c r="G4" s="248" t="s">
        <v>192</v>
      </c>
    </row>
    <row r="5" spans="1:8" s="242" customFormat="1" ht="23.25" customHeight="1">
      <c r="A5" s="249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</row>
    <row r="6" spans="1:8" s="242" customFormat="1" ht="45" customHeight="1">
      <c r="A6" s="50" t="s">
        <v>189</v>
      </c>
      <c r="B6" s="51">
        <v>1018</v>
      </c>
      <c r="C6" s="187">
        <f>SUM(C7:C32)</f>
        <v>-10659</v>
      </c>
      <c r="D6" s="187">
        <f>SUM(D7:D32)</f>
        <v>-12600</v>
      </c>
      <c r="E6" s="187">
        <f>SUM(E7:E32)</f>
        <v>-11692</v>
      </c>
      <c r="F6" s="187">
        <f>E6-D6</f>
        <v>908</v>
      </c>
      <c r="G6" s="52">
        <f>(E6/D6)*100</f>
        <v>92.793650793650798</v>
      </c>
    </row>
    <row r="7" spans="1:8" s="242" customFormat="1" ht="22.5" customHeight="1">
      <c r="A7" s="181" t="s">
        <v>306</v>
      </c>
      <c r="B7" s="51"/>
      <c r="C7" s="182">
        <v>-3985</v>
      </c>
      <c r="D7" s="182">
        <v>-3984</v>
      </c>
      <c r="E7" s="182">
        <f>-'ІІ. Розр. з бюджетом'!F39</f>
        <v>-4036</v>
      </c>
      <c r="F7" s="182">
        <f t="shared" ref="F7:F42" si="0">E7-D7</f>
        <v>-52</v>
      </c>
      <c r="G7" s="56">
        <f t="shared" ref="G7:G41" si="1">(E7/D7)*100</f>
        <v>101.30522088353413</v>
      </c>
      <c r="H7" s="447"/>
    </row>
    <row r="8" spans="1:8" s="242" customFormat="1" ht="22.5" customHeight="1">
      <c r="A8" s="181" t="s">
        <v>146</v>
      </c>
      <c r="B8" s="51"/>
      <c r="C8" s="182">
        <v>-124</v>
      </c>
      <c r="D8" s="182">
        <v>-123</v>
      </c>
      <c r="E8" s="182">
        <f>-'ІІ. Розр. з бюджетом'!F31</f>
        <v>-143</v>
      </c>
      <c r="F8" s="182">
        <f t="shared" si="0"/>
        <v>-20</v>
      </c>
      <c r="G8" s="56">
        <f t="shared" si="1"/>
        <v>116.26016260162602</v>
      </c>
      <c r="H8" s="447"/>
    </row>
    <row r="9" spans="1:8" s="242" customFormat="1" ht="22.5" customHeight="1">
      <c r="A9" s="181" t="s">
        <v>263</v>
      </c>
      <c r="B9" s="51"/>
      <c r="C9" s="182">
        <v>-12</v>
      </c>
      <c r="D9" s="182">
        <v>-9</v>
      </c>
      <c r="E9" s="182">
        <v>-19</v>
      </c>
      <c r="F9" s="182">
        <f t="shared" si="0"/>
        <v>-10</v>
      </c>
      <c r="G9" s="56">
        <f t="shared" si="1"/>
        <v>211.11111111111111</v>
      </c>
      <c r="H9" s="447"/>
    </row>
    <row r="10" spans="1:8" s="242" customFormat="1" ht="22.5" customHeight="1">
      <c r="A10" s="181" t="s">
        <v>264</v>
      </c>
      <c r="B10" s="51"/>
      <c r="C10" s="182">
        <v>-8</v>
      </c>
      <c r="D10" s="182">
        <v>-9</v>
      </c>
      <c r="E10" s="182">
        <v>-10</v>
      </c>
      <c r="F10" s="182">
        <f t="shared" si="0"/>
        <v>-1</v>
      </c>
      <c r="G10" s="56">
        <f t="shared" si="1"/>
        <v>111.11111111111111</v>
      </c>
      <c r="H10" s="447"/>
    </row>
    <row r="11" spans="1:8" s="242" customFormat="1" ht="22.5" customHeight="1">
      <c r="A11" s="181" t="s">
        <v>297</v>
      </c>
      <c r="B11" s="51"/>
      <c r="C11" s="182">
        <v>-2</v>
      </c>
      <c r="D11" s="182">
        <v>-3</v>
      </c>
      <c r="E11" s="449"/>
      <c r="F11" s="182">
        <f t="shared" si="0"/>
        <v>3</v>
      </c>
      <c r="G11" s="56">
        <f t="shared" si="1"/>
        <v>0</v>
      </c>
      <c r="H11" s="447"/>
    </row>
    <row r="12" spans="1:8" s="242" customFormat="1" ht="22.5" customHeight="1">
      <c r="A12" s="181" t="s">
        <v>284</v>
      </c>
      <c r="B12" s="51"/>
      <c r="C12" s="182">
        <v>-3</v>
      </c>
      <c r="D12" s="182">
        <v>-3</v>
      </c>
      <c r="E12" s="182">
        <v>-3</v>
      </c>
      <c r="F12" s="182">
        <f t="shared" si="0"/>
        <v>0</v>
      </c>
      <c r="G12" s="56">
        <f t="shared" si="1"/>
        <v>100</v>
      </c>
      <c r="H12" s="447"/>
    </row>
    <row r="13" spans="1:8" s="242" customFormat="1" ht="22.5" customHeight="1">
      <c r="A13" s="181" t="s">
        <v>298</v>
      </c>
      <c r="B13" s="51"/>
      <c r="C13" s="182">
        <v>-11</v>
      </c>
      <c r="D13" s="182">
        <v>-15</v>
      </c>
      <c r="E13" s="182">
        <v>-9</v>
      </c>
      <c r="F13" s="182">
        <f t="shared" si="0"/>
        <v>6</v>
      </c>
      <c r="G13" s="56">
        <f t="shared" si="1"/>
        <v>60</v>
      </c>
      <c r="H13" s="447"/>
    </row>
    <row r="14" spans="1:8" s="242" customFormat="1" ht="22.5" customHeight="1">
      <c r="A14" s="181" t="s">
        <v>299</v>
      </c>
      <c r="B14" s="51"/>
      <c r="C14" s="182">
        <v>-134</v>
      </c>
      <c r="D14" s="182">
        <v>-174</v>
      </c>
      <c r="E14" s="182">
        <v>-149</v>
      </c>
      <c r="F14" s="182">
        <f t="shared" si="0"/>
        <v>25</v>
      </c>
      <c r="G14" s="56">
        <f t="shared" si="1"/>
        <v>85.632183908045974</v>
      </c>
      <c r="H14" s="447"/>
    </row>
    <row r="15" spans="1:8" s="242" customFormat="1" ht="22.5" customHeight="1">
      <c r="A15" s="181" t="s">
        <v>265</v>
      </c>
      <c r="B15" s="51"/>
      <c r="C15" s="182">
        <v>-4</v>
      </c>
      <c r="D15" s="182">
        <v>-6</v>
      </c>
      <c r="E15" s="182">
        <v>-6</v>
      </c>
      <c r="F15" s="182">
        <f t="shared" si="0"/>
        <v>0</v>
      </c>
      <c r="G15" s="56">
        <f t="shared" si="1"/>
        <v>100</v>
      </c>
      <c r="H15" s="447"/>
    </row>
    <row r="16" spans="1:8" s="242" customFormat="1" ht="18.75" customHeight="1">
      <c r="A16" s="181" t="s">
        <v>266</v>
      </c>
      <c r="B16" s="51"/>
      <c r="C16" s="182">
        <v>-588</v>
      </c>
      <c r="D16" s="182">
        <v>-765</v>
      </c>
      <c r="E16" s="182">
        <v>-589</v>
      </c>
      <c r="F16" s="182">
        <f t="shared" si="0"/>
        <v>176</v>
      </c>
      <c r="G16" s="56">
        <f t="shared" si="1"/>
        <v>76.993464052287592</v>
      </c>
      <c r="H16" s="447"/>
    </row>
    <row r="17" spans="1:8" s="242" customFormat="1" ht="22.5" customHeight="1">
      <c r="A17" s="181" t="s">
        <v>301</v>
      </c>
      <c r="B17" s="51"/>
      <c r="C17" s="182">
        <v>-32</v>
      </c>
      <c r="D17" s="182">
        <v>-42</v>
      </c>
      <c r="E17" s="182">
        <v>-32</v>
      </c>
      <c r="F17" s="182">
        <f t="shared" si="0"/>
        <v>10</v>
      </c>
      <c r="G17" s="56">
        <f t="shared" si="1"/>
        <v>76.19047619047619</v>
      </c>
      <c r="H17" s="447"/>
    </row>
    <row r="18" spans="1:8" s="242" customFormat="1" ht="35.25" customHeight="1">
      <c r="A18" s="279" t="s">
        <v>300</v>
      </c>
      <c r="B18" s="51"/>
      <c r="C18" s="182">
        <v>-3278</v>
      </c>
      <c r="D18" s="182">
        <v>-4260</v>
      </c>
      <c r="E18" s="182">
        <v>-3810</v>
      </c>
      <c r="F18" s="182">
        <f t="shared" si="0"/>
        <v>450</v>
      </c>
      <c r="G18" s="56">
        <f t="shared" si="1"/>
        <v>89.436619718309856</v>
      </c>
      <c r="H18" s="447"/>
    </row>
    <row r="19" spans="1:8" s="242" customFormat="1" ht="22.5" customHeight="1">
      <c r="A19" s="185" t="s">
        <v>285</v>
      </c>
      <c r="B19" s="51"/>
      <c r="C19" s="182">
        <v>-10</v>
      </c>
      <c r="D19" s="182">
        <v>-12</v>
      </c>
      <c r="E19" s="449"/>
      <c r="F19" s="182">
        <f t="shared" si="0"/>
        <v>12</v>
      </c>
      <c r="G19" s="56">
        <f t="shared" si="1"/>
        <v>0</v>
      </c>
      <c r="H19" s="447"/>
    </row>
    <row r="20" spans="1:8" s="242" customFormat="1" ht="22.5" customHeight="1">
      <c r="A20" s="181" t="s">
        <v>313</v>
      </c>
      <c r="B20" s="51"/>
      <c r="C20" s="182">
        <v>-2444</v>
      </c>
      <c r="D20" s="182">
        <v>-3177</v>
      </c>
      <c r="E20" s="182">
        <v>-2792</v>
      </c>
      <c r="F20" s="182">
        <f t="shared" si="0"/>
        <v>385</v>
      </c>
      <c r="G20" s="56">
        <f t="shared" si="1"/>
        <v>87.881649354737164</v>
      </c>
      <c r="H20" s="447"/>
    </row>
    <row r="21" spans="1:8" s="242" customFormat="1" ht="22.5" customHeight="1">
      <c r="A21" s="181" t="s">
        <v>302</v>
      </c>
      <c r="B21" s="51"/>
      <c r="C21" s="182">
        <v>-13</v>
      </c>
      <c r="D21" s="182">
        <v>-18</v>
      </c>
      <c r="E21" s="182">
        <v>-18</v>
      </c>
      <c r="F21" s="182">
        <f t="shared" si="0"/>
        <v>0</v>
      </c>
      <c r="G21" s="56">
        <f t="shared" si="1"/>
        <v>100</v>
      </c>
      <c r="H21" s="447"/>
    </row>
    <row r="22" spans="1:8" s="242" customFormat="1" ht="22.5" customHeight="1">
      <c r="A22" s="181" t="s">
        <v>316</v>
      </c>
      <c r="B22" s="51"/>
      <c r="C22" s="182">
        <v>-4</v>
      </c>
      <c r="D22" s="182"/>
      <c r="E22" s="182">
        <v>-5</v>
      </c>
      <c r="F22" s="182">
        <f t="shared" si="0"/>
        <v>-5</v>
      </c>
      <c r="G22" s="56"/>
      <c r="H22" s="447"/>
    </row>
    <row r="23" spans="1:8" s="242" customFormat="1" ht="22.5" customHeight="1">
      <c r="A23" s="181" t="s">
        <v>317</v>
      </c>
      <c r="B23" s="51"/>
      <c r="C23" s="182">
        <v>-4</v>
      </c>
      <c r="D23" s="182"/>
      <c r="E23" s="449"/>
      <c r="F23" s="182">
        <f t="shared" si="0"/>
        <v>0</v>
      </c>
      <c r="G23" s="56"/>
      <c r="H23" s="447"/>
    </row>
    <row r="24" spans="1:8" s="242" customFormat="1" ht="22.5" customHeight="1">
      <c r="A24" s="181" t="s">
        <v>386</v>
      </c>
      <c r="B24" s="51"/>
      <c r="C24" s="182"/>
      <c r="D24" s="182"/>
      <c r="E24" s="182">
        <v>-21</v>
      </c>
      <c r="F24" s="182">
        <f t="shared" si="0"/>
        <v>-21</v>
      </c>
      <c r="G24" s="56"/>
      <c r="H24" s="447"/>
    </row>
    <row r="25" spans="1:8" s="242" customFormat="1" ht="22.5" customHeight="1">
      <c r="A25" s="181" t="s">
        <v>387</v>
      </c>
      <c r="B25" s="51"/>
      <c r="C25" s="182"/>
      <c r="D25" s="182"/>
      <c r="E25" s="182">
        <v>-15</v>
      </c>
      <c r="F25" s="182">
        <f t="shared" si="0"/>
        <v>-15</v>
      </c>
      <c r="G25" s="56"/>
      <c r="H25" s="447"/>
    </row>
    <row r="26" spans="1:8" s="242" customFormat="1" ht="22.5" customHeight="1">
      <c r="A26" s="181" t="s">
        <v>399</v>
      </c>
      <c r="B26" s="51"/>
      <c r="C26" s="182"/>
      <c r="D26" s="182"/>
      <c r="E26" s="182">
        <v>-7</v>
      </c>
      <c r="F26" s="182">
        <f t="shared" si="0"/>
        <v>-7</v>
      </c>
      <c r="G26" s="56"/>
      <c r="H26" s="447"/>
    </row>
    <row r="27" spans="1:8" s="242" customFormat="1" ht="22.5" customHeight="1">
      <c r="A27" s="181" t="s">
        <v>397</v>
      </c>
      <c r="B27" s="51"/>
      <c r="C27" s="182"/>
      <c r="D27" s="182"/>
      <c r="E27" s="182">
        <v>-1</v>
      </c>
      <c r="F27" s="182">
        <f t="shared" si="0"/>
        <v>-1</v>
      </c>
      <c r="G27" s="56"/>
      <c r="H27" s="447"/>
    </row>
    <row r="28" spans="1:8" s="242" customFormat="1" ht="22.5" customHeight="1">
      <c r="A28" s="181" t="s">
        <v>388</v>
      </c>
      <c r="B28" s="51"/>
      <c r="C28" s="182"/>
      <c r="D28" s="182"/>
      <c r="E28" s="182">
        <v>-7</v>
      </c>
      <c r="F28" s="182">
        <f t="shared" si="0"/>
        <v>-7</v>
      </c>
      <c r="G28" s="56"/>
      <c r="H28" s="447"/>
    </row>
    <row r="29" spans="1:8" s="242" customFormat="1" ht="22.5" customHeight="1">
      <c r="A29" s="181" t="s">
        <v>398</v>
      </c>
      <c r="B29" s="51"/>
      <c r="C29" s="182"/>
      <c r="D29" s="182"/>
      <c r="E29" s="182">
        <v>-10</v>
      </c>
      <c r="F29" s="182">
        <f t="shared" si="0"/>
        <v>-10</v>
      </c>
      <c r="G29" s="56"/>
      <c r="H29" s="447"/>
    </row>
    <row r="30" spans="1:8" s="242" customFormat="1" ht="22.5" customHeight="1">
      <c r="A30" s="181" t="s">
        <v>436</v>
      </c>
      <c r="B30" s="51"/>
      <c r="C30" s="182"/>
      <c r="D30" s="182"/>
      <c r="E30" s="182">
        <v>-4</v>
      </c>
      <c r="F30" s="182">
        <f t="shared" si="0"/>
        <v>-4</v>
      </c>
      <c r="G30" s="56"/>
      <c r="H30" s="447"/>
    </row>
    <row r="31" spans="1:8" s="242" customFormat="1" ht="22.5" customHeight="1">
      <c r="A31" s="181" t="s">
        <v>267</v>
      </c>
      <c r="B31" s="51"/>
      <c r="C31" s="182"/>
      <c r="D31" s="182"/>
      <c r="E31" s="182">
        <v>-6</v>
      </c>
      <c r="F31" s="182">
        <f t="shared" si="0"/>
        <v>-6</v>
      </c>
      <c r="G31" s="56"/>
      <c r="H31" s="447"/>
    </row>
    <row r="32" spans="1:8" s="242" customFormat="1" ht="22.5" customHeight="1">
      <c r="A32" s="181" t="s">
        <v>381</v>
      </c>
      <c r="B32" s="51"/>
      <c r="C32" s="182">
        <v>-3</v>
      </c>
      <c r="D32" s="182"/>
      <c r="E32" s="182"/>
      <c r="F32" s="182">
        <f t="shared" si="0"/>
        <v>0</v>
      </c>
      <c r="G32" s="56"/>
      <c r="H32" s="447"/>
    </row>
    <row r="33" spans="1:8" s="250" customFormat="1" ht="31.5" customHeight="1">
      <c r="A33" s="50" t="s">
        <v>190</v>
      </c>
      <c r="B33" s="58">
        <v>1049</v>
      </c>
      <c r="C33" s="187">
        <f>SUM(C34:C43)</f>
        <v>-920</v>
      </c>
      <c r="D33" s="187">
        <f t="shared" ref="D33:E33" si="2">SUM(D34:D43)</f>
        <v>-1200</v>
      </c>
      <c r="E33" s="187">
        <f t="shared" si="2"/>
        <v>-1128</v>
      </c>
      <c r="F33" s="187">
        <f t="shared" si="0"/>
        <v>72</v>
      </c>
      <c r="G33" s="52">
        <f t="shared" si="1"/>
        <v>94</v>
      </c>
      <c r="H33" s="447"/>
    </row>
    <row r="34" spans="1:8" s="250" customFormat="1" ht="22.5" customHeight="1">
      <c r="A34" s="183" t="s">
        <v>268</v>
      </c>
      <c r="B34" s="58"/>
      <c r="C34" s="182">
        <v>-36</v>
      </c>
      <c r="D34" s="182">
        <v>-48</v>
      </c>
      <c r="E34" s="182">
        <v>-25</v>
      </c>
      <c r="F34" s="182">
        <f t="shared" si="0"/>
        <v>23</v>
      </c>
      <c r="G34" s="56">
        <f t="shared" si="1"/>
        <v>52.083333333333336</v>
      </c>
      <c r="H34" s="447"/>
    </row>
    <row r="35" spans="1:8" s="250" customFormat="1" ht="22.5" customHeight="1">
      <c r="A35" s="181" t="s">
        <v>269</v>
      </c>
      <c r="B35" s="58"/>
      <c r="C35" s="182">
        <v>-13</v>
      </c>
      <c r="D35" s="182">
        <v>-18</v>
      </c>
      <c r="E35" s="182">
        <v>-16</v>
      </c>
      <c r="F35" s="182">
        <f t="shared" si="0"/>
        <v>2</v>
      </c>
      <c r="G35" s="56">
        <f t="shared" si="1"/>
        <v>88.888888888888886</v>
      </c>
      <c r="H35" s="447"/>
    </row>
    <row r="36" spans="1:8" s="250" customFormat="1" ht="22.5" customHeight="1">
      <c r="A36" s="181" t="s">
        <v>270</v>
      </c>
      <c r="B36" s="58"/>
      <c r="C36" s="182">
        <v>-13</v>
      </c>
      <c r="D36" s="182">
        <v>-18</v>
      </c>
      <c r="E36" s="182">
        <v>-11</v>
      </c>
      <c r="F36" s="182">
        <f t="shared" si="0"/>
        <v>7</v>
      </c>
      <c r="G36" s="56">
        <f t="shared" si="1"/>
        <v>61.111111111111114</v>
      </c>
      <c r="H36" s="447"/>
    </row>
    <row r="37" spans="1:8" s="250" customFormat="1" ht="22.5" customHeight="1">
      <c r="A37" s="181" t="s">
        <v>307</v>
      </c>
      <c r="B37" s="58"/>
      <c r="C37" s="182">
        <v>-12</v>
      </c>
      <c r="D37" s="182">
        <v>-15</v>
      </c>
      <c r="E37" s="182">
        <v>-17</v>
      </c>
      <c r="F37" s="182">
        <f t="shared" si="0"/>
        <v>-2</v>
      </c>
      <c r="G37" s="56">
        <f t="shared" si="1"/>
        <v>113.33333333333333</v>
      </c>
      <c r="H37" s="447"/>
    </row>
    <row r="38" spans="1:8" s="250" customFormat="1" ht="22.5" customHeight="1">
      <c r="A38" s="181" t="s">
        <v>271</v>
      </c>
      <c r="B38" s="58"/>
      <c r="C38" s="182">
        <v>-92</v>
      </c>
      <c r="D38" s="182">
        <v>-120</v>
      </c>
      <c r="E38" s="182">
        <v>-98</v>
      </c>
      <c r="F38" s="182">
        <f t="shared" si="0"/>
        <v>22</v>
      </c>
      <c r="G38" s="56">
        <f t="shared" si="1"/>
        <v>81.666666666666671</v>
      </c>
      <c r="H38" s="447"/>
    </row>
    <row r="39" spans="1:8" s="250" customFormat="1" ht="22.5" customHeight="1">
      <c r="A39" s="181" t="s">
        <v>272</v>
      </c>
      <c r="B39" s="58"/>
      <c r="C39" s="182">
        <v>-415</v>
      </c>
      <c r="D39" s="182">
        <v>-540</v>
      </c>
      <c r="E39" s="182">
        <v>-464</v>
      </c>
      <c r="F39" s="182">
        <f t="shared" si="0"/>
        <v>76</v>
      </c>
      <c r="G39" s="56">
        <f t="shared" si="1"/>
        <v>85.925925925925924</v>
      </c>
      <c r="H39" s="447"/>
    </row>
    <row r="40" spans="1:8" s="250" customFormat="1" ht="22.5" customHeight="1">
      <c r="A40" s="181" t="s">
        <v>303</v>
      </c>
      <c r="B40" s="58"/>
      <c r="C40" s="182">
        <v>-301</v>
      </c>
      <c r="D40" s="182">
        <v>-390</v>
      </c>
      <c r="E40" s="296">
        <v>-302</v>
      </c>
      <c r="F40" s="182">
        <f t="shared" si="0"/>
        <v>88</v>
      </c>
      <c r="G40" s="56">
        <f t="shared" si="1"/>
        <v>77.435897435897445</v>
      </c>
      <c r="H40" s="447"/>
    </row>
    <row r="41" spans="1:8" s="250" customFormat="1" ht="22.5" hidden="1" customHeight="1">
      <c r="A41" s="181" t="s">
        <v>267</v>
      </c>
      <c r="B41" s="58"/>
      <c r="C41" s="182"/>
      <c r="D41" s="182">
        <v>0</v>
      </c>
      <c r="E41" s="182"/>
      <c r="F41" s="182">
        <f t="shared" si="0"/>
        <v>0</v>
      </c>
      <c r="G41" s="56" t="e">
        <f t="shared" si="1"/>
        <v>#DIV/0!</v>
      </c>
      <c r="H41" s="447"/>
    </row>
    <row r="42" spans="1:8" s="250" customFormat="1" ht="22.5" customHeight="1">
      <c r="A42" s="181" t="s">
        <v>427</v>
      </c>
      <c r="B42" s="58"/>
      <c r="C42" s="182"/>
      <c r="D42" s="182"/>
      <c r="E42" s="182">
        <v>-5</v>
      </c>
      <c r="F42" s="182">
        <f t="shared" si="0"/>
        <v>-5</v>
      </c>
      <c r="G42" s="56"/>
      <c r="H42" s="447"/>
    </row>
    <row r="43" spans="1:8" s="250" customFormat="1" ht="22.5" customHeight="1">
      <c r="A43" s="184" t="s">
        <v>304</v>
      </c>
      <c r="B43" s="58"/>
      <c r="C43" s="182">
        <v>-38</v>
      </c>
      <c r="D43" s="182">
        <v>-51</v>
      </c>
      <c r="E43" s="182">
        <v>-190</v>
      </c>
      <c r="F43" s="182">
        <f t="shared" ref="F43:F67" si="3">E43-D43</f>
        <v>-139</v>
      </c>
      <c r="G43" s="56">
        <f>(E43/D43)*100</f>
        <v>372.54901960784315</v>
      </c>
      <c r="H43" s="447"/>
    </row>
    <row r="44" spans="1:8" s="250" customFormat="1" ht="15" hidden="1" customHeight="1">
      <c r="A44" s="60" t="s">
        <v>191</v>
      </c>
      <c r="B44" s="58">
        <v>1067</v>
      </c>
      <c r="C44" s="278"/>
      <c r="D44" s="278"/>
      <c r="E44" s="52"/>
      <c r="F44" s="187">
        <f t="shared" si="3"/>
        <v>0</v>
      </c>
      <c r="G44" s="52" t="e">
        <f>(E44/D44)*100</f>
        <v>#DIV/0!</v>
      </c>
      <c r="H44" s="447"/>
    </row>
    <row r="45" spans="1:8" s="250" customFormat="1" ht="18" hidden="1" customHeight="1">
      <c r="A45" s="60"/>
      <c r="B45" s="58"/>
      <c r="C45" s="278"/>
      <c r="D45" s="278"/>
      <c r="E45" s="52"/>
      <c r="F45" s="187">
        <f t="shared" si="3"/>
        <v>0</v>
      </c>
      <c r="G45" s="52" t="e">
        <f>(E45/D45)*100</f>
        <v>#DIV/0!</v>
      </c>
      <c r="H45" s="447"/>
    </row>
    <row r="46" spans="1:8" s="250" customFormat="1" ht="30" customHeight="1">
      <c r="A46" s="62" t="s">
        <v>125</v>
      </c>
      <c r="B46" s="58">
        <v>1073</v>
      </c>
      <c r="C46" s="187">
        <f>SUM(C47:C52)</f>
        <v>1</v>
      </c>
      <c r="D46" s="187">
        <f t="shared" ref="D46:E46" si="4">SUM(D47:D52)</f>
        <v>0</v>
      </c>
      <c r="E46" s="187">
        <f t="shared" si="4"/>
        <v>100</v>
      </c>
      <c r="F46" s="187">
        <f t="shared" si="3"/>
        <v>100</v>
      </c>
      <c r="G46" s="52"/>
      <c r="H46" s="447"/>
    </row>
    <row r="47" spans="1:8" s="250" customFormat="1" ht="25.5" hidden="1" customHeight="1">
      <c r="A47" s="184" t="s">
        <v>308</v>
      </c>
      <c r="B47" s="58"/>
      <c r="C47" s="182"/>
      <c r="D47" s="52"/>
      <c r="E47" s="204"/>
      <c r="F47" s="182">
        <f t="shared" si="3"/>
        <v>0</v>
      </c>
      <c r="G47" s="56"/>
      <c r="H47" s="447"/>
    </row>
    <row r="48" spans="1:8" s="250" customFormat="1" ht="25.5" hidden="1" customHeight="1">
      <c r="A48" s="185" t="s">
        <v>273</v>
      </c>
      <c r="B48" s="58"/>
      <c r="C48" s="182"/>
      <c r="D48" s="52"/>
      <c r="E48" s="204"/>
      <c r="F48" s="182">
        <f t="shared" si="3"/>
        <v>0</v>
      </c>
      <c r="G48" s="56"/>
      <c r="H48" s="447"/>
    </row>
    <row r="49" spans="1:8" s="250" customFormat="1" ht="21" customHeight="1">
      <c r="A49" s="185" t="s">
        <v>274</v>
      </c>
      <c r="B49" s="58"/>
      <c r="C49" s="182">
        <v>1</v>
      </c>
      <c r="D49" s="56"/>
      <c r="E49" s="204">
        <v>2</v>
      </c>
      <c r="F49" s="182">
        <f t="shared" si="3"/>
        <v>2</v>
      </c>
      <c r="G49" s="56"/>
      <c r="H49" s="447"/>
    </row>
    <row r="50" spans="1:8" s="250" customFormat="1" ht="18" hidden="1" customHeight="1">
      <c r="A50" s="185" t="s">
        <v>286</v>
      </c>
      <c r="B50" s="58"/>
      <c r="C50" s="182"/>
      <c r="D50" s="56"/>
      <c r="E50" s="204"/>
      <c r="F50" s="182">
        <f t="shared" si="3"/>
        <v>0</v>
      </c>
      <c r="G50" s="56"/>
      <c r="H50" s="447"/>
    </row>
    <row r="51" spans="1:8" s="242" customFormat="1" ht="21" customHeight="1">
      <c r="A51" s="186" t="s">
        <v>309</v>
      </c>
      <c r="B51" s="249"/>
      <c r="C51" s="182"/>
      <c r="D51" s="280"/>
      <c r="E51" s="190">
        <v>96</v>
      </c>
      <c r="F51" s="182">
        <f t="shared" si="3"/>
        <v>96</v>
      </c>
      <c r="G51" s="56"/>
      <c r="H51" s="447"/>
    </row>
    <row r="52" spans="1:8" s="242" customFormat="1" ht="21" customHeight="1">
      <c r="A52" s="185" t="s">
        <v>311</v>
      </c>
      <c r="B52" s="249"/>
      <c r="C52" s="182"/>
      <c r="D52" s="280"/>
      <c r="E52" s="190">
        <v>2</v>
      </c>
      <c r="F52" s="182">
        <f t="shared" si="3"/>
        <v>2</v>
      </c>
      <c r="G52" s="56"/>
      <c r="H52" s="447"/>
    </row>
    <row r="53" spans="1:8" s="250" customFormat="1" ht="31.5" customHeight="1">
      <c r="A53" s="50" t="s">
        <v>48</v>
      </c>
      <c r="B53" s="58">
        <v>1086</v>
      </c>
      <c r="C53" s="187">
        <f>SUM(C54:C59)</f>
        <v>-992</v>
      </c>
      <c r="D53" s="187">
        <f t="shared" ref="D53:E53" si="5">SUM(D54:D59)</f>
        <v>-27</v>
      </c>
      <c r="E53" s="187">
        <f t="shared" si="5"/>
        <v>-26</v>
      </c>
      <c r="F53" s="187">
        <f t="shared" si="3"/>
        <v>1</v>
      </c>
      <c r="G53" s="52">
        <f t="shared" ref="G53:G58" si="6">(E53/D53)*100</f>
        <v>96.296296296296291</v>
      </c>
      <c r="H53" s="447"/>
    </row>
    <row r="54" spans="1:8" s="250" customFormat="1" ht="22.5" hidden="1" customHeight="1">
      <c r="A54" s="185" t="s">
        <v>310</v>
      </c>
      <c r="B54" s="58"/>
      <c r="C54" s="182"/>
      <c r="D54" s="52"/>
      <c r="E54" s="182"/>
      <c r="F54" s="182">
        <f t="shared" si="3"/>
        <v>0</v>
      </c>
      <c r="G54" s="52"/>
      <c r="H54" s="447"/>
    </row>
    <row r="55" spans="1:8" s="250" customFormat="1" ht="22.5" hidden="1" customHeight="1">
      <c r="A55" s="185" t="s">
        <v>311</v>
      </c>
      <c r="B55" s="58"/>
      <c r="C55" s="182"/>
      <c r="D55" s="56"/>
      <c r="E55" s="296"/>
      <c r="F55" s="182">
        <f t="shared" si="3"/>
        <v>0</v>
      </c>
      <c r="G55" s="52"/>
      <c r="H55" s="447"/>
    </row>
    <row r="56" spans="1:8" s="250" customFormat="1" ht="22.5" customHeight="1">
      <c r="A56" s="185" t="s">
        <v>314</v>
      </c>
      <c r="B56" s="58"/>
      <c r="C56" s="182">
        <v>-783</v>
      </c>
      <c r="D56" s="56"/>
      <c r="E56" s="296"/>
      <c r="F56" s="182">
        <f t="shared" si="3"/>
        <v>0</v>
      </c>
      <c r="G56" s="52"/>
      <c r="H56" s="447"/>
    </row>
    <row r="57" spans="1:8" s="250" customFormat="1" ht="22.5" customHeight="1">
      <c r="A57" s="185" t="s">
        <v>315</v>
      </c>
      <c r="B57" s="58"/>
      <c r="C57" s="182">
        <v>-172</v>
      </c>
      <c r="D57" s="56"/>
      <c r="E57" s="296"/>
      <c r="F57" s="182">
        <f t="shared" si="3"/>
        <v>0</v>
      </c>
      <c r="G57" s="52"/>
      <c r="H57" s="447"/>
    </row>
    <row r="58" spans="1:8" s="250" customFormat="1" ht="22.5" customHeight="1">
      <c r="A58" s="184" t="s">
        <v>324</v>
      </c>
      <c r="B58" s="58"/>
      <c r="C58" s="182">
        <v>-36</v>
      </c>
      <c r="D58" s="182">
        <v>-27</v>
      </c>
      <c r="E58" s="296">
        <v>-26</v>
      </c>
      <c r="F58" s="182">
        <f t="shared" si="3"/>
        <v>1</v>
      </c>
      <c r="G58" s="56">
        <f t="shared" si="6"/>
        <v>96.296296296296291</v>
      </c>
      <c r="H58" s="447"/>
    </row>
    <row r="59" spans="1:8" s="250" customFormat="1" ht="22.5" customHeight="1">
      <c r="A59" s="185" t="s">
        <v>311</v>
      </c>
      <c r="B59" s="58"/>
      <c r="C59" s="182">
        <v>-1</v>
      </c>
      <c r="D59" s="182"/>
      <c r="E59" s="296"/>
      <c r="F59" s="182">
        <f t="shared" si="3"/>
        <v>0</v>
      </c>
      <c r="G59" s="56"/>
      <c r="H59" s="447"/>
    </row>
    <row r="60" spans="1:8" s="242" customFormat="1" ht="31.5" customHeight="1">
      <c r="A60" s="62" t="s">
        <v>127</v>
      </c>
      <c r="B60" s="58">
        <v>1152</v>
      </c>
      <c r="C60" s="251">
        <f>SUM(C61:C63)</f>
        <v>499</v>
      </c>
      <c r="D60" s="251">
        <f t="shared" ref="D60" si="7">SUM(D61:D63)</f>
        <v>396</v>
      </c>
      <c r="E60" s="251">
        <f>SUM(E61:E64)</f>
        <v>1023</v>
      </c>
      <c r="F60" s="205">
        <f t="shared" si="3"/>
        <v>627</v>
      </c>
      <c r="G60" s="412">
        <f>(E60/D60)*100</f>
        <v>258.33333333333337</v>
      </c>
      <c r="H60" s="447"/>
    </row>
    <row r="61" spans="1:8" s="242" customFormat="1" ht="22.5" customHeight="1">
      <c r="A61" s="184" t="s">
        <v>305</v>
      </c>
      <c r="B61" s="58"/>
      <c r="C61" s="182">
        <v>396</v>
      </c>
      <c r="D61" s="314">
        <v>396</v>
      </c>
      <c r="E61" s="206">
        <v>396</v>
      </c>
      <c r="F61" s="182">
        <f t="shared" si="3"/>
        <v>0</v>
      </c>
      <c r="G61" s="56">
        <f>(E61/D61)*100</f>
        <v>100</v>
      </c>
      <c r="H61" s="447"/>
    </row>
    <row r="62" spans="1:8" s="242" customFormat="1" ht="22.5" customHeight="1">
      <c r="A62" s="184" t="s">
        <v>326</v>
      </c>
      <c r="B62" s="58"/>
      <c r="C62" s="182"/>
      <c r="D62" s="314"/>
      <c r="E62" s="206">
        <v>7</v>
      </c>
      <c r="F62" s="182">
        <f t="shared" si="3"/>
        <v>7</v>
      </c>
      <c r="G62" s="56"/>
      <c r="H62" s="447"/>
    </row>
    <row r="63" spans="1:8" s="242" customFormat="1" ht="23.25" customHeight="1">
      <c r="A63" s="184" t="s">
        <v>382</v>
      </c>
      <c r="B63" s="58"/>
      <c r="C63" s="182">
        <v>103</v>
      </c>
      <c r="D63" s="314"/>
      <c r="E63" s="206"/>
      <c r="F63" s="182">
        <f t="shared" si="3"/>
        <v>0</v>
      </c>
      <c r="G63" s="56"/>
      <c r="H63" s="447"/>
    </row>
    <row r="64" spans="1:8" s="242" customFormat="1" ht="23.25" customHeight="1">
      <c r="A64" s="184" t="s">
        <v>426</v>
      </c>
      <c r="B64" s="58"/>
      <c r="C64" s="182"/>
      <c r="D64" s="314"/>
      <c r="E64" s="206">
        <v>620</v>
      </c>
      <c r="F64" s="182">
        <f t="shared" si="3"/>
        <v>620</v>
      </c>
      <c r="G64" s="56"/>
      <c r="H64" s="447"/>
    </row>
    <row r="65" spans="1:8" s="242" customFormat="1" ht="31.5" customHeight="1">
      <c r="A65" s="252" t="s">
        <v>128</v>
      </c>
      <c r="B65" s="253">
        <v>1162</v>
      </c>
      <c r="C65" s="187">
        <f>SUM(C66:C67)</f>
        <v>-54</v>
      </c>
      <c r="D65" s="187">
        <f t="shared" ref="D65" si="8">SUM(D66:D69)</f>
        <v>-27</v>
      </c>
      <c r="E65" s="205">
        <f>SUM(E66:E67)</f>
        <v>-30</v>
      </c>
      <c r="F65" s="187">
        <f t="shared" si="3"/>
        <v>-3</v>
      </c>
      <c r="G65" s="52">
        <f t="shared" ref="G65:G66" si="9">(E65/D65)*100</f>
        <v>111.11111111111111</v>
      </c>
      <c r="H65" s="447"/>
    </row>
    <row r="66" spans="1:8" s="242" customFormat="1" ht="23.25" customHeight="1">
      <c r="A66" s="185" t="s">
        <v>275</v>
      </c>
      <c r="B66" s="58"/>
      <c r="C66" s="182">
        <v>-26</v>
      </c>
      <c r="D66" s="182">
        <v>-27</v>
      </c>
      <c r="E66" s="206">
        <v>-30</v>
      </c>
      <c r="F66" s="182">
        <f t="shared" si="3"/>
        <v>-3</v>
      </c>
      <c r="G66" s="56">
        <f t="shared" si="9"/>
        <v>111.11111111111111</v>
      </c>
      <c r="H66" s="447"/>
    </row>
    <row r="67" spans="1:8" s="242" customFormat="1" ht="23.25" customHeight="1">
      <c r="A67" s="185" t="s">
        <v>318</v>
      </c>
      <c r="B67" s="58"/>
      <c r="C67" s="182">
        <v>-28</v>
      </c>
      <c r="D67" s="281"/>
      <c r="E67" s="206"/>
      <c r="F67" s="182">
        <f t="shared" si="3"/>
        <v>0</v>
      </c>
      <c r="G67" s="254"/>
    </row>
    <row r="68" spans="1:8" s="242" customFormat="1" ht="53.25" customHeight="1">
      <c r="A68" s="223"/>
      <c r="B68" s="224"/>
      <c r="C68" s="225"/>
      <c r="D68" s="226"/>
      <c r="E68" s="227"/>
      <c r="F68" s="255"/>
      <c r="G68" s="255"/>
    </row>
    <row r="69" spans="1:8" s="234" customFormat="1" ht="24.75" customHeight="1">
      <c r="A69" s="230" t="s">
        <v>292</v>
      </c>
      <c r="B69" s="231"/>
      <c r="C69" s="472" t="s">
        <v>294</v>
      </c>
      <c r="D69" s="472"/>
      <c r="E69" s="232"/>
      <c r="F69" s="470" t="s">
        <v>379</v>
      </c>
      <c r="G69" s="470"/>
      <c r="H69" s="233"/>
    </row>
    <row r="70" spans="1:8" s="241" customFormat="1" ht="13.2">
      <c r="A70" s="238" t="s">
        <v>179</v>
      </c>
      <c r="B70" s="239"/>
      <c r="C70" s="473" t="s">
        <v>184</v>
      </c>
      <c r="D70" s="473"/>
      <c r="E70" s="239"/>
      <c r="F70" s="469" t="s">
        <v>115</v>
      </c>
      <c r="G70" s="469"/>
      <c r="H70" s="240"/>
    </row>
    <row r="71" spans="1:8">
      <c r="A71" s="28"/>
      <c r="B71" s="29"/>
      <c r="C71" s="29"/>
      <c r="D71" s="30"/>
      <c r="E71" s="31"/>
      <c r="F71" s="31"/>
      <c r="G71" s="31"/>
    </row>
    <row r="72" spans="1:8">
      <c r="A72" s="28"/>
      <c r="B72" s="29"/>
      <c r="C72" s="29"/>
      <c r="D72" s="30"/>
      <c r="E72" s="31"/>
      <c r="F72" s="31"/>
      <c r="G72" s="31"/>
    </row>
    <row r="73" spans="1:8">
      <c r="A73" s="28"/>
      <c r="B73" s="29"/>
      <c r="C73" s="29"/>
      <c r="D73" s="30"/>
      <c r="E73" s="31"/>
      <c r="F73" s="31"/>
      <c r="G73" s="31"/>
    </row>
    <row r="74" spans="1:8">
      <c r="A74" s="28"/>
      <c r="B74" s="29"/>
      <c r="C74" s="29"/>
      <c r="D74" s="30"/>
      <c r="E74" s="31"/>
      <c r="F74" s="31"/>
      <c r="G74" s="31"/>
    </row>
    <row r="75" spans="1:8">
      <c r="A75" s="28"/>
      <c r="B75" s="29"/>
      <c r="C75" s="29"/>
      <c r="D75" s="30"/>
      <c r="E75" s="31"/>
      <c r="F75" s="31"/>
      <c r="G75" s="31"/>
    </row>
    <row r="76" spans="1:8">
      <c r="A76" s="28"/>
      <c r="B76" s="29"/>
      <c r="C76" s="29"/>
      <c r="D76" s="30"/>
      <c r="E76" s="31"/>
      <c r="F76" s="31"/>
      <c r="G76" s="31"/>
    </row>
    <row r="77" spans="1:8">
      <c r="A77" s="28"/>
      <c r="B77" s="29"/>
      <c r="C77" s="29"/>
      <c r="D77" s="30"/>
      <c r="E77" s="31"/>
      <c r="F77" s="31"/>
      <c r="G77" s="31"/>
    </row>
    <row r="78" spans="1:8">
      <c r="A78" s="28"/>
      <c r="B78" s="29"/>
      <c r="C78" s="29"/>
      <c r="D78" s="30"/>
      <c r="E78" s="31"/>
      <c r="F78" s="31"/>
      <c r="G78" s="31"/>
    </row>
    <row r="79" spans="1:8">
      <c r="A79" s="28"/>
      <c r="B79" s="29"/>
      <c r="C79" s="29"/>
      <c r="D79" s="30"/>
      <c r="E79" s="31"/>
      <c r="F79" s="31"/>
      <c r="G79" s="31"/>
    </row>
    <row r="80" spans="1:8">
      <c r="A80" s="28"/>
      <c r="B80" s="29"/>
      <c r="C80" s="29"/>
      <c r="D80" s="30"/>
      <c r="E80" s="31"/>
      <c r="F80" s="31"/>
      <c r="G80" s="31"/>
    </row>
    <row r="81" spans="1:7">
      <c r="A81" s="28"/>
      <c r="B81" s="29"/>
      <c r="C81" s="29"/>
      <c r="D81" s="30"/>
      <c r="E81" s="31"/>
      <c r="F81" s="31"/>
      <c r="G81" s="31"/>
    </row>
    <row r="82" spans="1:7">
      <c r="A82" s="28"/>
      <c r="B82" s="29"/>
      <c r="C82" s="29"/>
      <c r="D82" s="30"/>
      <c r="E82" s="31"/>
      <c r="F82" s="31"/>
      <c r="G82" s="31"/>
    </row>
    <row r="83" spans="1:7">
      <c r="A83" s="28"/>
      <c r="B83" s="29"/>
      <c r="C83" s="29"/>
      <c r="D83" s="30"/>
      <c r="E83" s="31"/>
      <c r="F83" s="31"/>
      <c r="G83" s="31"/>
    </row>
    <row r="84" spans="1:7">
      <c r="A84" s="28"/>
      <c r="B84" s="29"/>
      <c r="C84" s="29"/>
      <c r="D84" s="30"/>
      <c r="E84" s="31"/>
      <c r="F84" s="31"/>
      <c r="G84" s="31"/>
    </row>
    <row r="85" spans="1:7">
      <c r="A85" s="28"/>
      <c r="B85" s="29"/>
      <c r="C85" s="29"/>
      <c r="D85" s="30"/>
      <c r="E85" s="31"/>
      <c r="F85" s="31"/>
      <c r="G85" s="31"/>
    </row>
    <row r="86" spans="1:7">
      <c r="A86" s="28"/>
      <c r="B86" s="29"/>
      <c r="C86" s="29"/>
      <c r="D86" s="30"/>
      <c r="E86" s="31"/>
      <c r="F86" s="31"/>
      <c r="G86" s="31"/>
    </row>
    <row r="87" spans="1:7">
      <c r="A87" s="28"/>
      <c r="B87" s="29"/>
      <c r="C87" s="29"/>
      <c r="D87" s="30"/>
      <c r="E87" s="31"/>
      <c r="F87" s="31"/>
      <c r="G87" s="31"/>
    </row>
    <row r="88" spans="1:7">
      <c r="A88" s="28"/>
      <c r="B88" s="29"/>
      <c r="C88" s="29"/>
      <c r="D88" s="30"/>
      <c r="E88" s="31"/>
      <c r="F88" s="31"/>
      <c r="G88" s="31"/>
    </row>
    <row r="89" spans="1:7">
      <c r="A89" s="28"/>
      <c r="B89" s="29"/>
      <c r="C89" s="29"/>
      <c r="D89" s="30"/>
      <c r="E89" s="31"/>
      <c r="F89" s="31"/>
      <c r="G89" s="31"/>
    </row>
    <row r="90" spans="1:7">
      <c r="A90" s="28"/>
      <c r="B90" s="29"/>
      <c r="C90" s="29"/>
      <c r="D90" s="30"/>
      <c r="E90" s="31"/>
      <c r="F90" s="31"/>
      <c r="G90" s="31"/>
    </row>
    <row r="91" spans="1:7">
      <c r="A91" s="28"/>
      <c r="B91" s="29"/>
      <c r="C91" s="29"/>
      <c r="D91" s="30"/>
      <c r="E91" s="31"/>
      <c r="F91" s="31"/>
      <c r="G91" s="31"/>
    </row>
    <row r="92" spans="1:7">
      <c r="A92" s="28"/>
      <c r="B92" s="29"/>
      <c r="C92" s="29"/>
      <c r="D92" s="30"/>
      <c r="E92" s="31"/>
      <c r="F92" s="31"/>
      <c r="G92" s="31"/>
    </row>
    <row r="93" spans="1:7">
      <c r="A93" s="28"/>
      <c r="B93" s="29"/>
      <c r="C93" s="29"/>
      <c r="D93" s="30"/>
      <c r="E93" s="31"/>
      <c r="F93" s="31"/>
      <c r="G93" s="31"/>
    </row>
    <row r="94" spans="1:7">
      <c r="A94" s="28"/>
      <c r="B94" s="29"/>
      <c r="C94" s="29"/>
      <c r="D94" s="30"/>
      <c r="E94" s="31"/>
      <c r="F94" s="31"/>
      <c r="G94" s="31"/>
    </row>
    <row r="95" spans="1:7">
      <c r="A95" s="28"/>
      <c r="B95" s="29"/>
      <c r="C95" s="29"/>
      <c r="D95" s="30"/>
      <c r="E95" s="31"/>
      <c r="F95" s="31"/>
      <c r="G95" s="31"/>
    </row>
    <row r="96" spans="1:7">
      <c r="A96" s="28"/>
      <c r="B96" s="29"/>
      <c r="C96" s="29"/>
      <c r="D96" s="30"/>
      <c r="E96" s="31"/>
      <c r="F96" s="31"/>
      <c r="G96" s="31"/>
    </row>
    <row r="97" spans="1:7">
      <c r="A97" s="28"/>
      <c r="B97" s="29"/>
      <c r="C97" s="29"/>
      <c r="D97" s="30"/>
      <c r="E97" s="31"/>
      <c r="F97" s="31"/>
      <c r="G97" s="31"/>
    </row>
    <row r="98" spans="1:7">
      <c r="A98" s="28"/>
      <c r="B98" s="29"/>
      <c r="C98" s="29"/>
      <c r="D98" s="30"/>
      <c r="E98" s="31"/>
      <c r="F98" s="31"/>
      <c r="G98" s="31"/>
    </row>
    <row r="99" spans="1:7">
      <c r="A99" s="28"/>
      <c r="B99" s="29"/>
      <c r="C99" s="29"/>
      <c r="D99" s="30"/>
      <c r="E99" s="31"/>
      <c r="F99" s="31"/>
      <c r="G99" s="31"/>
    </row>
    <row r="100" spans="1:7">
      <c r="A100" s="28"/>
      <c r="B100" s="29"/>
      <c r="C100" s="29"/>
      <c r="D100" s="30"/>
      <c r="E100" s="31"/>
      <c r="F100" s="31"/>
      <c r="G100" s="31"/>
    </row>
    <row r="101" spans="1:7">
      <c r="A101" s="28"/>
      <c r="B101" s="29"/>
      <c r="C101" s="29"/>
      <c r="D101" s="30"/>
      <c r="E101" s="31"/>
      <c r="F101" s="31"/>
      <c r="G101" s="31"/>
    </row>
    <row r="102" spans="1:7">
      <c r="A102" s="28"/>
      <c r="D102" s="32"/>
      <c r="E102" s="33"/>
      <c r="F102" s="33"/>
      <c r="G102" s="33"/>
    </row>
    <row r="103" spans="1:7">
      <c r="A103" s="5"/>
      <c r="D103" s="32"/>
      <c r="E103" s="33"/>
      <c r="F103" s="33"/>
      <c r="G103" s="33"/>
    </row>
    <row r="104" spans="1:7">
      <c r="A104" s="5"/>
      <c r="D104" s="32"/>
      <c r="E104" s="33"/>
      <c r="F104" s="33"/>
      <c r="G104" s="33"/>
    </row>
    <row r="105" spans="1:7">
      <c r="A105" s="5"/>
      <c r="D105" s="32"/>
      <c r="E105" s="33"/>
      <c r="F105" s="33"/>
      <c r="G105" s="33"/>
    </row>
    <row r="106" spans="1:7">
      <c r="A106" s="5"/>
      <c r="D106" s="32"/>
      <c r="E106" s="33"/>
      <c r="F106" s="33"/>
      <c r="G106" s="33"/>
    </row>
    <row r="107" spans="1:7">
      <c r="A107" s="5"/>
      <c r="D107" s="32"/>
      <c r="E107" s="33"/>
      <c r="F107" s="33"/>
      <c r="G107" s="33"/>
    </row>
    <row r="108" spans="1:7">
      <c r="A108" s="5"/>
      <c r="D108" s="32"/>
      <c r="E108" s="33"/>
      <c r="F108" s="33"/>
      <c r="G108" s="33"/>
    </row>
    <row r="109" spans="1:7">
      <c r="A109" s="5"/>
      <c r="D109" s="32"/>
      <c r="E109" s="33"/>
      <c r="F109" s="33"/>
      <c r="G109" s="33"/>
    </row>
    <row r="110" spans="1:7">
      <c r="A110" s="5"/>
      <c r="D110" s="32"/>
      <c r="E110" s="33"/>
      <c r="F110" s="33"/>
      <c r="G110" s="33"/>
    </row>
    <row r="111" spans="1:7">
      <c r="A111" s="5"/>
      <c r="D111" s="32"/>
      <c r="E111" s="33"/>
      <c r="F111" s="33"/>
      <c r="G111" s="33"/>
    </row>
    <row r="112" spans="1:7">
      <c r="A112" s="5"/>
      <c r="D112" s="32"/>
      <c r="E112" s="33"/>
      <c r="F112" s="33"/>
      <c r="G112" s="33"/>
    </row>
    <row r="113" spans="1:7">
      <c r="A113" s="5"/>
      <c r="D113" s="32"/>
      <c r="E113" s="33"/>
      <c r="F113" s="33"/>
      <c r="G113" s="33"/>
    </row>
    <row r="114" spans="1:7">
      <c r="A114" s="5"/>
      <c r="D114" s="32"/>
      <c r="E114" s="33"/>
      <c r="F114" s="33"/>
      <c r="G114" s="33"/>
    </row>
    <row r="115" spans="1:7">
      <c r="A115" s="5"/>
      <c r="D115" s="32"/>
      <c r="E115" s="33"/>
      <c r="F115" s="33"/>
      <c r="G115" s="33"/>
    </row>
    <row r="116" spans="1:7">
      <c r="A116" s="5"/>
      <c r="D116" s="32"/>
      <c r="E116" s="33"/>
      <c r="F116" s="33"/>
      <c r="G116" s="33"/>
    </row>
    <row r="117" spans="1:7">
      <c r="A117" s="5"/>
      <c r="D117" s="32"/>
      <c r="E117" s="33"/>
      <c r="F117" s="33"/>
      <c r="G117" s="33"/>
    </row>
    <row r="118" spans="1:7">
      <c r="A118" s="5"/>
      <c r="D118" s="32"/>
      <c r="E118" s="33"/>
      <c r="F118" s="33"/>
      <c r="G118" s="33"/>
    </row>
    <row r="119" spans="1:7">
      <c r="A119" s="5"/>
      <c r="D119" s="32"/>
      <c r="E119" s="33"/>
      <c r="F119" s="33"/>
      <c r="G119" s="33"/>
    </row>
    <row r="120" spans="1:7">
      <c r="A120" s="5"/>
      <c r="D120" s="32"/>
      <c r="E120" s="33"/>
      <c r="F120" s="33"/>
      <c r="G120" s="33"/>
    </row>
    <row r="121" spans="1:7">
      <c r="A121" s="5"/>
      <c r="D121" s="32"/>
      <c r="E121" s="33"/>
      <c r="F121" s="33"/>
      <c r="G121" s="33"/>
    </row>
    <row r="122" spans="1:7">
      <c r="A122" s="5"/>
      <c r="D122" s="32"/>
      <c r="E122" s="33"/>
      <c r="F122" s="33"/>
      <c r="G122" s="33"/>
    </row>
    <row r="123" spans="1:7">
      <c r="A123" s="5"/>
      <c r="D123" s="32"/>
      <c r="E123" s="33"/>
      <c r="F123" s="33"/>
      <c r="G123" s="33"/>
    </row>
    <row r="124" spans="1:7">
      <c r="A124" s="5"/>
      <c r="D124" s="32"/>
      <c r="E124" s="33"/>
      <c r="F124" s="33"/>
      <c r="G124" s="33"/>
    </row>
    <row r="125" spans="1:7">
      <c r="A125" s="5"/>
    </row>
    <row r="126" spans="1:7">
      <c r="A126" s="6"/>
    </row>
    <row r="127" spans="1:7">
      <c r="A127" s="6"/>
    </row>
    <row r="128" spans="1:7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</sheetData>
  <sheetProtection algorithmName="SHA-512" hashValue="a9mBk5nFY39ifPuC4eBaWPo7pKtwDCOGf/ZFqpRRxiBoPyWC9P6pU8IqxOp0T0/u54i4NVhDWVjZwrWnFT81DA==" saltValue="QDwnaX0e+mA257pYxxyvew==" spinCount="100000" sheet="1" objects="1" scenarios="1" selectLockedCells="1" selectUnlockedCells="1"/>
  <mergeCells count="5">
    <mergeCell ref="F70:G70"/>
    <mergeCell ref="F69:G69"/>
    <mergeCell ref="A2:G2"/>
    <mergeCell ref="C69:D69"/>
    <mergeCell ref="C70:D70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E17" sqref="E17"/>
    </sheetView>
  </sheetViews>
  <sheetFormatPr defaultColWidth="9.109375" defaultRowHeight="18"/>
  <cols>
    <col min="1" max="1" width="82.88671875" style="92" customWidth="1"/>
    <col min="2" max="2" width="15.33203125" style="93" customWidth="1"/>
    <col min="3" max="6" width="18.6640625" style="93" customWidth="1"/>
    <col min="7" max="7" width="17.44140625" style="93" customWidth="1"/>
    <col min="8" max="8" width="15" style="93" customWidth="1"/>
    <col min="9" max="9" width="14.109375" style="92" customWidth="1"/>
    <col min="10" max="10" width="9.5546875" style="92" customWidth="1"/>
    <col min="11" max="16384" width="9.109375" style="92"/>
  </cols>
  <sheetData>
    <row r="1" spans="1:8">
      <c r="H1" s="94" t="s">
        <v>170</v>
      </c>
    </row>
    <row r="2" spans="1:8" ht="22.8">
      <c r="A2" s="474" t="s">
        <v>74</v>
      </c>
      <c r="B2" s="474"/>
      <c r="C2" s="474"/>
      <c r="D2" s="474"/>
      <c r="E2" s="474"/>
      <c r="F2" s="474"/>
      <c r="G2" s="474"/>
      <c r="H2" s="474"/>
    </row>
    <row r="3" spans="1:8">
      <c r="A3" s="480" t="s">
        <v>229</v>
      </c>
      <c r="B3" s="480"/>
      <c r="C3" s="480"/>
      <c r="D3" s="480"/>
      <c r="E3" s="480"/>
      <c r="F3" s="480"/>
      <c r="G3" s="480"/>
      <c r="H3" s="480"/>
    </row>
    <row r="4" spans="1:8" ht="52.5" customHeight="1">
      <c r="A4" s="481" t="s">
        <v>102</v>
      </c>
      <c r="B4" s="482" t="s">
        <v>7</v>
      </c>
      <c r="C4" s="483" t="s">
        <v>163</v>
      </c>
      <c r="D4" s="483"/>
      <c r="E4" s="481" t="s">
        <v>402</v>
      </c>
      <c r="F4" s="481"/>
      <c r="G4" s="481"/>
      <c r="H4" s="481"/>
    </row>
    <row r="5" spans="1:8" ht="58.5" customHeight="1">
      <c r="A5" s="481"/>
      <c r="B5" s="482"/>
      <c r="C5" s="437" t="s">
        <v>403</v>
      </c>
      <c r="D5" s="437" t="s">
        <v>404</v>
      </c>
      <c r="E5" s="95" t="s">
        <v>96</v>
      </c>
      <c r="F5" s="95" t="s">
        <v>92</v>
      </c>
      <c r="G5" s="96" t="s">
        <v>99</v>
      </c>
      <c r="H5" s="96" t="s">
        <v>100</v>
      </c>
    </row>
    <row r="6" spans="1:8" ht="24.75" customHeight="1">
      <c r="A6" s="97">
        <v>1</v>
      </c>
      <c r="B6" s="98">
        <v>2</v>
      </c>
      <c r="C6" s="97">
        <v>3</v>
      </c>
      <c r="D6" s="98">
        <v>4</v>
      </c>
      <c r="E6" s="97">
        <v>5</v>
      </c>
      <c r="F6" s="98">
        <v>6</v>
      </c>
      <c r="G6" s="97">
        <v>7</v>
      </c>
      <c r="H6" s="98">
        <v>8</v>
      </c>
    </row>
    <row r="7" spans="1:8" ht="33" customHeight="1">
      <c r="A7" s="477" t="s">
        <v>73</v>
      </c>
      <c r="B7" s="477"/>
      <c r="C7" s="477"/>
      <c r="D7" s="477"/>
      <c r="E7" s="477"/>
      <c r="F7" s="477"/>
      <c r="G7" s="477"/>
      <c r="H7" s="477"/>
    </row>
    <row r="8" spans="1:8" ht="42.75" customHeight="1">
      <c r="A8" s="99" t="s">
        <v>36</v>
      </c>
      <c r="B8" s="100">
        <v>2000</v>
      </c>
      <c r="C8" s="101">
        <v>-16225</v>
      </c>
      <c r="D8" s="101">
        <f>F8</f>
        <v>-9031</v>
      </c>
      <c r="E8" s="101">
        <v>-10039</v>
      </c>
      <c r="F8" s="101">
        <v>-9031</v>
      </c>
      <c r="G8" s="101" t="s">
        <v>16</v>
      </c>
      <c r="H8" s="102" t="s">
        <v>16</v>
      </c>
    </row>
    <row r="9" spans="1:8" ht="36">
      <c r="A9" s="103" t="s">
        <v>129</v>
      </c>
      <c r="B9" s="104">
        <v>2010</v>
      </c>
      <c r="C9" s="105">
        <f>SUM(C10:C10)</f>
        <v>-531</v>
      </c>
      <c r="D9" s="105">
        <f>SUM(D10:D10)</f>
        <v>-1334</v>
      </c>
      <c r="E9" s="105">
        <f t="shared" ref="E9" si="0">SUM(E10:E10)</f>
        <v>-332</v>
      </c>
      <c r="F9" s="105">
        <v>-1334</v>
      </c>
      <c r="G9" s="105">
        <f t="shared" ref="G9:G10" si="1">F9-E9</f>
        <v>-1002</v>
      </c>
      <c r="H9" s="106">
        <f t="shared" ref="H9:H10" si="2">(F9/E9)*100</f>
        <v>401.80722891566268</v>
      </c>
    </row>
    <row r="10" spans="1:8" ht="39.75" customHeight="1">
      <c r="A10" s="107" t="s">
        <v>225</v>
      </c>
      <c r="B10" s="104">
        <v>2011</v>
      </c>
      <c r="C10" s="105">
        <v>-531</v>
      </c>
      <c r="D10" s="105">
        <f>F10</f>
        <v>-1334</v>
      </c>
      <c r="E10" s="105">
        <v>-332</v>
      </c>
      <c r="F10" s="105">
        <v>-1334</v>
      </c>
      <c r="G10" s="105">
        <f t="shared" si="1"/>
        <v>-1002</v>
      </c>
      <c r="H10" s="106">
        <f t="shared" si="2"/>
        <v>401.80722891566268</v>
      </c>
    </row>
    <row r="11" spans="1:8" ht="31.5" customHeight="1">
      <c r="A11" s="107" t="s">
        <v>79</v>
      </c>
      <c r="B11" s="104">
        <v>2020</v>
      </c>
      <c r="C11" s="105"/>
      <c r="D11" s="105"/>
      <c r="E11" s="105"/>
      <c r="F11" s="105"/>
      <c r="G11" s="105"/>
      <c r="H11" s="106"/>
    </row>
    <row r="12" spans="1:8" ht="31.5" customHeight="1">
      <c r="A12" s="107" t="s">
        <v>42</v>
      </c>
      <c r="B12" s="104">
        <v>2030</v>
      </c>
      <c r="C12" s="105" t="s">
        <v>119</v>
      </c>
      <c r="D12" s="105" t="s">
        <v>119</v>
      </c>
      <c r="E12" s="105" t="s">
        <v>119</v>
      </c>
      <c r="F12" s="105" t="s">
        <v>119</v>
      </c>
      <c r="G12" s="105"/>
      <c r="H12" s="106"/>
    </row>
    <row r="13" spans="1:8" ht="31.5" customHeight="1">
      <c r="A13" s="107" t="s">
        <v>70</v>
      </c>
      <c r="B13" s="104">
        <v>2031</v>
      </c>
      <c r="C13" s="105" t="s">
        <v>119</v>
      </c>
      <c r="D13" s="105" t="s">
        <v>119</v>
      </c>
      <c r="E13" s="105" t="s">
        <v>119</v>
      </c>
      <c r="F13" s="105" t="s">
        <v>119</v>
      </c>
      <c r="G13" s="105"/>
      <c r="H13" s="106"/>
    </row>
    <row r="14" spans="1:8" ht="31.5" customHeight="1">
      <c r="A14" s="107" t="s">
        <v>13</v>
      </c>
      <c r="B14" s="104">
        <v>2040</v>
      </c>
      <c r="C14" s="105" t="s">
        <v>119</v>
      </c>
      <c r="D14" s="105" t="s">
        <v>119</v>
      </c>
      <c r="E14" s="105" t="s">
        <v>119</v>
      </c>
      <c r="F14" s="105" t="s">
        <v>119</v>
      </c>
      <c r="G14" s="105"/>
      <c r="H14" s="106"/>
    </row>
    <row r="15" spans="1:8" ht="31.5" customHeight="1">
      <c r="A15" s="107" t="s">
        <v>63</v>
      </c>
      <c r="B15" s="104">
        <v>2050</v>
      </c>
      <c r="C15" s="105" t="s">
        <v>119</v>
      </c>
      <c r="D15" s="105" t="s">
        <v>119</v>
      </c>
      <c r="E15" s="105" t="s">
        <v>119</v>
      </c>
      <c r="F15" s="105" t="s">
        <v>119</v>
      </c>
      <c r="G15" s="105"/>
      <c r="H15" s="106"/>
    </row>
    <row r="16" spans="1:8" ht="31.5" customHeight="1">
      <c r="A16" s="107" t="s">
        <v>64</v>
      </c>
      <c r="B16" s="104">
        <v>2060</v>
      </c>
      <c r="C16" s="105" t="s">
        <v>119</v>
      </c>
      <c r="D16" s="105" t="s">
        <v>119</v>
      </c>
      <c r="E16" s="105" t="s">
        <v>119</v>
      </c>
      <c r="F16" s="105" t="s">
        <v>119</v>
      </c>
      <c r="G16" s="105"/>
      <c r="H16" s="106"/>
    </row>
    <row r="17" spans="1:9" ht="45.75" customHeight="1">
      <c r="A17" s="99" t="s">
        <v>37</v>
      </c>
      <c r="B17" s="100">
        <v>2070</v>
      </c>
      <c r="C17" s="101">
        <f>SUM(C8,C9,C11,C12,C14,C15,C16)+'I. Фін результат'!C79</f>
        <v>-11448</v>
      </c>
      <c r="D17" s="101">
        <f>SUM(D8,D9,D11,D12,D14,D15,D16)+'I. Фін результат'!D79</f>
        <v>2979</v>
      </c>
      <c r="E17" s="101">
        <f>SUM(E8,E9,E11,E12,E14,E15,E16)+'I. Фін результат'!E79</f>
        <v>-7055</v>
      </c>
      <c r="F17" s="101">
        <f>SUM(F8,F9,F11,F12,F14,F15,F16)+'I. Фін результат'!F79</f>
        <v>2979</v>
      </c>
      <c r="G17" s="101" t="s">
        <v>16</v>
      </c>
      <c r="H17" s="102" t="s">
        <v>16</v>
      </c>
    </row>
    <row r="18" spans="1:9" ht="30.75" customHeight="1">
      <c r="A18" s="477" t="s">
        <v>174</v>
      </c>
      <c r="B18" s="477"/>
      <c r="C18" s="477"/>
      <c r="D18" s="477"/>
      <c r="E18" s="477"/>
      <c r="F18" s="477"/>
      <c r="G18" s="477"/>
      <c r="H18" s="477"/>
    </row>
    <row r="19" spans="1:9" ht="44.25" customHeight="1">
      <c r="A19" s="99" t="s">
        <v>175</v>
      </c>
      <c r="B19" s="100">
        <v>2110</v>
      </c>
      <c r="C19" s="101">
        <f>SUM(C20:C26)</f>
        <v>11764</v>
      </c>
      <c r="D19" s="101">
        <f>SUM(D20:D26)</f>
        <v>12174</v>
      </c>
      <c r="E19" s="101">
        <f>SUM(E20:E26)</f>
        <v>11250</v>
      </c>
      <c r="F19" s="101">
        <f>SUM(F20:F26)</f>
        <v>12174</v>
      </c>
      <c r="G19" s="101">
        <f>F19-E19</f>
        <v>924</v>
      </c>
      <c r="H19" s="102">
        <f>(F19/E19)*100</f>
        <v>108.21333333333334</v>
      </c>
    </row>
    <row r="20" spans="1:9" ht="33" customHeight="1">
      <c r="A20" s="107" t="s">
        <v>143</v>
      </c>
      <c r="B20" s="104">
        <v>2111</v>
      </c>
      <c r="C20" s="105">
        <v>11343</v>
      </c>
      <c r="D20" s="105">
        <f>F20</f>
        <v>11718</v>
      </c>
      <c r="E20" s="105">
        <v>10800</v>
      </c>
      <c r="F20" s="105">
        <v>11718</v>
      </c>
      <c r="G20" s="105">
        <f t="shared" ref="G20:G43" si="3">F20-E20</f>
        <v>918</v>
      </c>
      <c r="H20" s="106">
        <f t="shared" ref="H20:H43" si="4">(F20/E20)*100</f>
        <v>108.5</v>
      </c>
      <c r="I20" s="448"/>
    </row>
    <row r="21" spans="1:9" ht="45.75" customHeight="1">
      <c r="A21" s="107" t="s">
        <v>144</v>
      </c>
      <c r="B21" s="104">
        <v>2112</v>
      </c>
      <c r="C21" s="105" t="s">
        <v>119</v>
      </c>
      <c r="D21" s="105" t="s">
        <v>119</v>
      </c>
      <c r="E21" s="105" t="s">
        <v>119</v>
      </c>
      <c r="F21" s="105" t="s">
        <v>119</v>
      </c>
      <c r="G21" s="105"/>
      <c r="H21" s="106"/>
      <c r="I21" s="448"/>
    </row>
    <row r="22" spans="1:9" ht="25.5" customHeight="1">
      <c r="A22" s="107" t="s">
        <v>51</v>
      </c>
      <c r="B22" s="104">
        <v>2113</v>
      </c>
      <c r="C22" s="105"/>
      <c r="D22" s="105"/>
      <c r="E22" s="105"/>
      <c r="F22" s="105"/>
      <c r="G22" s="105"/>
      <c r="H22" s="106"/>
      <c r="I22" s="448"/>
    </row>
    <row r="23" spans="1:9" ht="25.5" customHeight="1">
      <c r="A23" s="107" t="s">
        <v>56</v>
      </c>
      <c r="B23" s="104">
        <v>2114</v>
      </c>
      <c r="C23" s="105"/>
      <c r="D23" s="105"/>
      <c r="E23" s="105"/>
      <c r="F23" s="105"/>
      <c r="G23" s="105"/>
      <c r="H23" s="106"/>
      <c r="I23" s="448"/>
    </row>
    <row r="24" spans="1:9" ht="25.5" customHeight="1">
      <c r="A24" s="107" t="s">
        <v>152</v>
      </c>
      <c r="B24" s="104">
        <v>2115</v>
      </c>
      <c r="C24" s="105"/>
      <c r="D24" s="105"/>
      <c r="E24" s="105"/>
      <c r="F24" s="105"/>
      <c r="G24" s="105"/>
      <c r="H24" s="106"/>
      <c r="I24" s="448"/>
    </row>
    <row r="25" spans="1:9" ht="25.5" customHeight="1">
      <c r="A25" s="107" t="s">
        <v>182</v>
      </c>
      <c r="B25" s="104">
        <v>2116</v>
      </c>
      <c r="C25" s="105">
        <v>421</v>
      </c>
      <c r="D25" s="105">
        <f>F25</f>
        <v>456</v>
      </c>
      <c r="E25" s="105">
        <v>450</v>
      </c>
      <c r="F25" s="105">
        <v>456</v>
      </c>
      <c r="G25" s="105">
        <f t="shared" si="3"/>
        <v>6</v>
      </c>
      <c r="H25" s="106">
        <f t="shared" si="4"/>
        <v>101.33333333333334</v>
      </c>
      <c r="I25" s="448"/>
    </row>
    <row r="26" spans="1:9" ht="29.25" customHeight="1">
      <c r="A26" s="107" t="s">
        <v>145</v>
      </c>
      <c r="B26" s="104">
        <v>2117</v>
      </c>
      <c r="C26" s="105"/>
      <c r="D26" s="105"/>
      <c r="E26" s="105"/>
      <c r="F26" s="105"/>
      <c r="G26" s="105"/>
      <c r="H26" s="106"/>
      <c r="I26" s="448"/>
    </row>
    <row r="27" spans="1:9" ht="44.25" customHeight="1">
      <c r="A27" s="99" t="s">
        <v>185</v>
      </c>
      <c r="B27" s="108">
        <v>2120</v>
      </c>
      <c r="C27" s="101">
        <f>SUM(C28:C35)</f>
        <v>5704</v>
      </c>
      <c r="D27" s="101">
        <f t="shared" ref="D27" si="5">SUM(D28:D35)</f>
        <v>8001</v>
      </c>
      <c r="E27" s="101">
        <f t="shared" ref="E27:F27" si="6">SUM(E28:E35)</f>
        <v>6594</v>
      </c>
      <c r="F27" s="101">
        <f t="shared" si="6"/>
        <v>8001</v>
      </c>
      <c r="G27" s="101">
        <f t="shared" si="3"/>
        <v>1407</v>
      </c>
      <c r="H27" s="102">
        <f t="shared" si="4"/>
        <v>121.33757961783441</v>
      </c>
      <c r="I27" s="448"/>
    </row>
    <row r="28" spans="1:9" ht="27" customHeight="1">
      <c r="A28" s="103" t="s">
        <v>130</v>
      </c>
      <c r="B28" s="109">
        <v>2121</v>
      </c>
      <c r="C28" s="105"/>
      <c r="D28" s="105">
        <f>F28</f>
        <v>1049</v>
      </c>
      <c r="E28" s="105">
        <v>727</v>
      </c>
      <c r="F28" s="105">
        <v>1049</v>
      </c>
      <c r="G28" s="105">
        <f t="shared" ref="G28" si="7">F28-E28</f>
        <v>322</v>
      </c>
      <c r="H28" s="106">
        <f t="shared" ref="H28" si="8">(F28/E28)*100</f>
        <v>144.29160935350757</v>
      </c>
      <c r="I28" s="448"/>
    </row>
    <row r="29" spans="1:9" ht="25.5" customHeight="1">
      <c r="A29" s="107" t="s">
        <v>50</v>
      </c>
      <c r="B29" s="104">
        <v>2122</v>
      </c>
      <c r="C29" s="105">
        <v>5049</v>
      </c>
      <c r="D29" s="105">
        <f>F29</f>
        <v>5475</v>
      </c>
      <c r="E29" s="105">
        <v>5412</v>
      </c>
      <c r="F29" s="105">
        <v>5475</v>
      </c>
      <c r="G29" s="105">
        <f t="shared" si="3"/>
        <v>63</v>
      </c>
      <c r="H29" s="106">
        <f t="shared" si="4"/>
        <v>101.16407982261642</v>
      </c>
      <c r="I29" s="448"/>
    </row>
    <row r="30" spans="1:9" ht="25.5" customHeight="1">
      <c r="A30" s="107" t="s">
        <v>51</v>
      </c>
      <c r="B30" s="104">
        <v>2123</v>
      </c>
      <c r="C30" s="105"/>
      <c r="D30" s="105"/>
      <c r="E30" s="105"/>
      <c r="F30" s="105"/>
      <c r="G30" s="105"/>
      <c r="H30" s="106"/>
      <c r="I30" s="448"/>
    </row>
    <row r="31" spans="1:9" ht="25.5" customHeight="1">
      <c r="A31" s="107" t="s">
        <v>146</v>
      </c>
      <c r="B31" s="104">
        <v>2124</v>
      </c>
      <c r="C31" s="105">
        <v>124</v>
      </c>
      <c r="D31" s="105">
        <f>F31</f>
        <v>143</v>
      </c>
      <c r="E31" s="105">
        <v>123</v>
      </c>
      <c r="F31" s="105">
        <v>143</v>
      </c>
      <c r="G31" s="105">
        <f t="shared" si="3"/>
        <v>20</v>
      </c>
      <c r="H31" s="106">
        <f t="shared" si="4"/>
        <v>116.26016260162602</v>
      </c>
      <c r="I31" s="448"/>
    </row>
    <row r="32" spans="1:9" ht="25.5" customHeight="1">
      <c r="A32" s="107" t="s">
        <v>147</v>
      </c>
      <c r="B32" s="104">
        <v>2125</v>
      </c>
      <c r="C32" s="105"/>
      <c r="D32" s="105"/>
      <c r="E32" s="105">
        <v>0</v>
      </c>
      <c r="F32" s="105"/>
      <c r="G32" s="105"/>
      <c r="H32" s="106"/>
      <c r="I32" s="448"/>
    </row>
    <row r="33" spans="1:9" ht="59.25" customHeight="1">
      <c r="A33" s="107" t="s">
        <v>226</v>
      </c>
      <c r="B33" s="104">
        <v>2126</v>
      </c>
      <c r="C33" s="105">
        <v>531</v>
      </c>
      <c r="D33" s="105">
        <f>F33</f>
        <v>1334</v>
      </c>
      <c r="E33" s="105">
        <v>332</v>
      </c>
      <c r="F33" s="105">
        <v>1334</v>
      </c>
      <c r="G33" s="105">
        <f t="shared" ref="G33" si="9">F33-E33</f>
        <v>1002</v>
      </c>
      <c r="H33" s="106">
        <f t="shared" ref="H33" si="10">(F33/E33)*100</f>
        <v>401.80722891566268</v>
      </c>
      <c r="I33" s="448"/>
    </row>
    <row r="34" spans="1:9" ht="25.5" customHeight="1">
      <c r="A34" s="107" t="s">
        <v>152</v>
      </c>
      <c r="B34" s="104">
        <v>2127</v>
      </c>
      <c r="C34" s="105"/>
      <c r="D34" s="105"/>
      <c r="E34" s="105"/>
      <c r="F34" s="105"/>
      <c r="G34" s="105"/>
      <c r="H34" s="106"/>
      <c r="I34" s="448"/>
    </row>
    <row r="35" spans="1:9" ht="25.5" customHeight="1">
      <c r="A35" s="107" t="s">
        <v>145</v>
      </c>
      <c r="B35" s="104">
        <v>2128</v>
      </c>
      <c r="C35" s="105"/>
      <c r="D35" s="105"/>
      <c r="E35" s="105"/>
      <c r="F35" s="105"/>
      <c r="G35" s="105"/>
      <c r="H35" s="106"/>
      <c r="I35" s="448"/>
    </row>
    <row r="36" spans="1:9" ht="39.75" customHeight="1">
      <c r="A36" s="99" t="s">
        <v>201</v>
      </c>
      <c r="B36" s="108">
        <v>2130</v>
      </c>
      <c r="C36" s="101">
        <f>SUM(C37:C39)</f>
        <v>9877</v>
      </c>
      <c r="D36" s="101">
        <f>SUM(D37:D39)</f>
        <v>10289</v>
      </c>
      <c r="E36" s="101">
        <f>SUM(E37:E39)</f>
        <v>10599</v>
      </c>
      <c r="F36" s="101">
        <f>SUM(F37:F39)</f>
        <v>10289</v>
      </c>
      <c r="G36" s="101">
        <f t="shared" si="3"/>
        <v>-310</v>
      </c>
      <c r="H36" s="102">
        <f t="shared" si="4"/>
        <v>97.075195773186152</v>
      </c>
      <c r="I36" s="448"/>
    </row>
    <row r="37" spans="1:9" ht="25.5" customHeight="1">
      <c r="A37" s="107" t="s">
        <v>148</v>
      </c>
      <c r="B37" s="104">
        <v>2131</v>
      </c>
      <c r="C37" s="105"/>
      <c r="D37" s="105"/>
      <c r="E37" s="105"/>
      <c r="F37" s="105"/>
      <c r="G37" s="105"/>
      <c r="H37" s="106"/>
      <c r="I37" s="448"/>
    </row>
    <row r="38" spans="1:9" ht="25.5" customHeight="1">
      <c r="A38" s="107" t="s">
        <v>149</v>
      </c>
      <c r="B38" s="104">
        <v>2132</v>
      </c>
      <c r="C38" s="105">
        <v>5892</v>
      </c>
      <c r="D38" s="105">
        <f>F38</f>
        <v>6253</v>
      </c>
      <c r="E38" s="105">
        <v>6615</v>
      </c>
      <c r="F38" s="105">
        <v>6253</v>
      </c>
      <c r="G38" s="105">
        <f t="shared" si="3"/>
        <v>-362</v>
      </c>
      <c r="H38" s="106">
        <f t="shared" si="4"/>
        <v>94.527588813303097</v>
      </c>
      <c r="I38" s="448"/>
    </row>
    <row r="39" spans="1:9" ht="25.5" customHeight="1">
      <c r="A39" s="107" t="s">
        <v>262</v>
      </c>
      <c r="B39" s="104">
        <v>2133</v>
      </c>
      <c r="C39" s="105">
        <v>3985</v>
      </c>
      <c r="D39" s="105">
        <f>F39</f>
        <v>4036</v>
      </c>
      <c r="E39" s="105">
        <v>3984</v>
      </c>
      <c r="F39" s="105">
        <v>4036</v>
      </c>
      <c r="G39" s="105">
        <f t="shared" si="3"/>
        <v>52</v>
      </c>
      <c r="H39" s="106">
        <f t="shared" si="4"/>
        <v>101.30522088353413</v>
      </c>
      <c r="I39" s="448"/>
    </row>
    <row r="40" spans="1:9" ht="34.5" customHeight="1">
      <c r="A40" s="99" t="s">
        <v>150</v>
      </c>
      <c r="B40" s="108">
        <v>2140</v>
      </c>
      <c r="C40" s="101">
        <f>SUM(C41:C42)</f>
        <v>0</v>
      </c>
      <c r="D40" s="101">
        <f>SUM(D41:D42)</f>
        <v>0</v>
      </c>
      <c r="E40" s="101">
        <v>0</v>
      </c>
      <c r="F40" s="101">
        <f>SUM(F41:F42)</f>
        <v>0</v>
      </c>
      <c r="G40" s="105"/>
      <c r="H40" s="106"/>
    </row>
    <row r="41" spans="1:9" ht="48" customHeight="1">
      <c r="A41" s="103" t="s">
        <v>71</v>
      </c>
      <c r="B41" s="109">
        <v>2141</v>
      </c>
      <c r="C41" s="105"/>
      <c r="D41" s="105"/>
      <c r="E41" s="105"/>
      <c r="F41" s="105" t="s">
        <v>283</v>
      </c>
      <c r="G41" s="105"/>
      <c r="H41" s="106"/>
    </row>
    <row r="42" spans="1:9" ht="32.25" customHeight="1">
      <c r="A42" s="107" t="s">
        <v>227</v>
      </c>
      <c r="B42" s="104">
        <v>2142</v>
      </c>
      <c r="C42" s="105"/>
      <c r="D42" s="105"/>
      <c r="E42" s="105"/>
      <c r="F42" s="105"/>
      <c r="G42" s="105"/>
      <c r="H42" s="106"/>
    </row>
    <row r="43" spans="1:9" ht="34.5" customHeight="1">
      <c r="A43" s="99" t="s">
        <v>167</v>
      </c>
      <c r="B43" s="108">
        <v>2200</v>
      </c>
      <c r="C43" s="101">
        <f>SUM(C19,C27,C36,C40)</f>
        <v>27345</v>
      </c>
      <c r="D43" s="101">
        <f>SUM(D19,D27,D36,D40)</f>
        <v>30464</v>
      </c>
      <c r="E43" s="101">
        <f>SUM(E19,E27,E36,E40)</f>
        <v>28443</v>
      </c>
      <c r="F43" s="101">
        <f>SUM(F19,F27,F36,F40)</f>
        <v>30464</v>
      </c>
      <c r="G43" s="101">
        <f t="shared" si="3"/>
        <v>2021</v>
      </c>
      <c r="H43" s="102">
        <f t="shared" si="4"/>
        <v>107.10543894807158</v>
      </c>
    </row>
    <row r="44" spans="1:9" s="112" customFormat="1">
      <c r="A44" s="110"/>
      <c r="B44" s="111"/>
      <c r="C44" s="111"/>
      <c r="D44" s="111"/>
      <c r="E44" s="111"/>
      <c r="F44" s="111"/>
      <c r="G44" s="111"/>
      <c r="H44" s="111"/>
    </row>
    <row r="45" spans="1:9" s="112" customFormat="1">
      <c r="A45" s="110"/>
      <c r="B45" s="111"/>
      <c r="C45" s="111"/>
      <c r="D45" s="111"/>
      <c r="E45" s="111"/>
      <c r="F45" s="111"/>
      <c r="G45" s="111"/>
      <c r="H45" s="111"/>
    </row>
    <row r="46" spans="1:9" s="112" customFormat="1">
      <c r="A46" s="110"/>
      <c r="B46" s="111"/>
      <c r="C46" s="111"/>
      <c r="D46" s="111"/>
      <c r="E46" s="111"/>
      <c r="F46" s="111"/>
      <c r="G46" s="111"/>
      <c r="H46" s="111"/>
    </row>
    <row r="47" spans="1:9" s="259" customFormat="1" ht="27.75" customHeight="1">
      <c r="A47" s="256" t="s">
        <v>292</v>
      </c>
      <c r="B47" s="257"/>
      <c r="C47" s="478" t="s">
        <v>90</v>
      </c>
      <c r="D47" s="478"/>
      <c r="E47" s="258"/>
      <c r="F47" s="479" t="s">
        <v>379</v>
      </c>
      <c r="G47" s="479"/>
      <c r="H47" s="479"/>
    </row>
    <row r="48" spans="1:9" s="222" customFormat="1" ht="15.6">
      <c r="A48" s="220" t="s">
        <v>179</v>
      </c>
      <c r="B48" s="221"/>
      <c r="C48" s="475" t="s">
        <v>184</v>
      </c>
      <c r="D48" s="475"/>
      <c r="E48" s="221"/>
      <c r="F48" s="476" t="s">
        <v>183</v>
      </c>
      <c r="G48" s="476"/>
      <c r="H48" s="476"/>
    </row>
    <row r="49" spans="1:10" s="93" customFormat="1">
      <c r="A49" s="113"/>
      <c r="B49" s="111"/>
      <c r="C49" s="111"/>
      <c r="D49" s="111"/>
      <c r="E49" s="111"/>
      <c r="F49" s="111"/>
      <c r="G49" s="111"/>
      <c r="H49" s="111"/>
      <c r="I49" s="92"/>
      <c r="J49" s="92"/>
    </row>
    <row r="50" spans="1:10" s="93" customFormat="1">
      <c r="A50" s="113"/>
      <c r="B50" s="111"/>
      <c r="C50" s="111"/>
      <c r="D50" s="111"/>
      <c r="E50" s="111"/>
      <c r="F50" s="111"/>
      <c r="G50" s="111"/>
      <c r="H50" s="111"/>
      <c r="I50" s="92"/>
      <c r="J50" s="92"/>
    </row>
    <row r="51" spans="1:10" s="93" customFormat="1">
      <c r="A51" s="113"/>
      <c r="B51" s="111"/>
      <c r="C51" s="111"/>
      <c r="D51" s="111"/>
      <c r="E51" s="111"/>
      <c r="F51" s="111"/>
      <c r="G51" s="111"/>
      <c r="H51" s="111"/>
      <c r="I51" s="92"/>
      <c r="J51" s="92"/>
    </row>
    <row r="52" spans="1:10" s="93" customFormat="1">
      <c r="A52" s="113"/>
      <c r="B52" s="111"/>
      <c r="C52" s="111"/>
      <c r="D52" s="111"/>
      <c r="E52" s="111"/>
      <c r="F52" s="111"/>
      <c r="G52" s="111"/>
      <c r="H52" s="111"/>
      <c r="I52" s="92"/>
      <c r="J52" s="92"/>
    </row>
    <row r="53" spans="1:10" s="93" customFormat="1">
      <c r="A53" s="113"/>
      <c r="B53" s="111"/>
      <c r="C53" s="111"/>
      <c r="D53" s="111"/>
      <c r="E53" s="111"/>
      <c r="F53" s="111"/>
      <c r="G53" s="111"/>
      <c r="H53" s="111"/>
      <c r="I53" s="92"/>
      <c r="J53" s="92"/>
    </row>
    <row r="54" spans="1:10" s="93" customFormat="1">
      <c r="A54" s="113"/>
      <c r="B54" s="111"/>
      <c r="C54" s="111"/>
      <c r="D54" s="111"/>
      <c r="E54" s="111"/>
      <c r="F54" s="111"/>
      <c r="G54" s="111"/>
      <c r="H54" s="111"/>
      <c r="I54" s="92"/>
      <c r="J54" s="92"/>
    </row>
    <row r="55" spans="1:10" s="93" customFormat="1">
      <c r="A55" s="113"/>
      <c r="B55" s="111"/>
      <c r="C55" s="111"/>
      <c r="D55" s="111"/>
      <c r="E55" s="111"/>
      <c r="F55" s="111"/>
      <c r="G55" s="111"/>
      <c r="H55" s="111"/>
      <c r="I55" s="92"/>
      <c r="J55" s="92"/>
    </row>
    <row r="56" spans="1:10" s="93" customFormat="1">
      <c r="A56" s="113"/>
      <c r="B56" s="111"/>
      <c r="C56" s="111"/>
      <c r="D56" s="111"/>
      <c r="E56" s="111"/>
      <c r="F56" s="111"/>
      <c r="G56" s="111"/>
      <c r="H56" s="111"/>
      <c r="I56" s="92"/>
      <c r="J56" s="92"/>
    </row>
    <row r="57" spans="1:10" s="93" customFormat="1">
      <c r="A57" s="113"/>
      <c r="B57" s="111"/>
      <c r="C57" s="111"/>
      <c r="D57" s="111"/>
      <c r="E57" s="111"/>
      <c r="F57" s="111"/>
      <c r="G57" s="111"/>
      <c r="H57" s="111"/>
      <c r="I57" s="92"/>
      <c r="J57" s="92"/>
    </row>
    <row r="58" spans="1:10" s="93" customFormat="1">
      <c r="A58" s="113"/>
      <c r="B58" s="111"/>
      <c r="C58" s="111"/>
      <c r="D58" s="111"/>
      <c r="E58" s="111"/>
      <c r="F58" s="111"/>
      <c r="G58" s="111"/>
      <c r="H58" s="111"/>
      <c r="I58" s="92"/>
      <c r="J58" s="92"/>
    </row>
    <row r="59" spans="1:10" s="93" customFormat="1">
      <c r="A59" s="113"/>
      <c r="B59" s="111"/>
      <c r="C59" s="111"/>
      <c r="D59" s="111"/>
      <c r="E59" s="111"/>
      <c r="F59" s="111"/>
      <c r="G59" s="111"/>
      <c r="H59" s="111"/>
      <c r="I59" s="92"/>
      <c r="J59" s="92"/>
    </row>
    <row r="60" spans="1:10" s="93" customFormat="1">
      <c r="A60" s="113"/>
      <c r="B60" s="111"/>
      <c r="C60" s="111"/>
      <c r="D60" s="111"/>
      <c r="E60" s="111"/>
      <c r="F60" s="111"/>
      <c r="G60" s="111"/>
      <c r="H60" s="111"/>
      <c r="I60" s="92"/>
      <c r="J60" s="92"/>
    </row>
    <row r="61" spans="1:10" s="93" customFormat="1">
      <c r="A61" s="113"/>
      <c r="B61" s="111"/>
      <c r="C61" s="111"/>
      <c r="D61" s="111"/>
      <c r="E61" s="111"/>
      <c r="F61" s="111"/>
      <c r="G61" s="111"/>
      <c r="H61" s="111"/>
      <c r="I61" s="92"/>
      <c r="J61" s="92"/>
    </row>
    <row r="62" spans="1:10" s="93" customFormat="1">
      <c r="A62" s="113"/>
      <c r="B62" s="111"/>
      <c r="C62" s="111"/>
      <c r="D62" s="111"/>
      <c r="E62" s="111"/>
      <c r="F62" s="111"/>
      <c r="G62" s="111"/>
      <c r="H62" s="111"/>
      <c r="I62" s="92"/>
      <c r="J62" s="92"/>
    </row>
    <row r="63" spans="1:10" s="93" customFormat="1">
      <c r="A63" s="113"/>
      <c r="B63" s="111"/>
      <c r="C63" s="111"/>
      <c r="D63" s="111"/>
      <c r="E63" s="111"/>
      <c r="F63" s="111"/>
      <c r="G63" s="111"/>
      <c r="H63" s="111"/>
      <c r="I63" s="92"/>
      <c r="J63" s="92"/>
    </row>
    <row r="64" spans="1:10" s="93" customFormat="1">
      <c r="A64" s="113"/>
      <c r="B64" s="111"/>
      <c r="C64" s="111"/>
      <c r="D64" s="111"/>
      <c r="E64" s="111"/>
      <c r="F64" s="111"/>
      <c r="G64" s="111"/>
      <c r="H64" s="111"/>
      <c r="I64" s="92"/>
      <c r="J64" s="92"/>
    </row>
    <row r="65" spans="1:10" s="93" customFormat="1">
      <c r="A65" s="113"/>
      <c r="B65" s="111"/>
      <c r="C65" s="111"/>
      <c r="D65" s="111"/>
      <c r="E65" s="111"/>
      <c r="F65" s="111"/>
      <c r="G65" s="111"/>
      <c r="H65" s="111"/>
      <c r="I65" s="92"/>
      <c r="J65" s="92"/>
    </row>
    <row r="66" spans="1:10" s="93" customFormat="1">
      <c r="A66" s="113"/>
      <c r="B66" s="111"/>
      <c r="C66" s="111"/>
      <c r="D66" s="111"/>
      <c r="E66" s="111"/>
      <c r="F66" s="111"/>
      <c r="G66" s="111"/>
      <c r="H66" s="111"/>
      <c r="I66" s="92"/>
      <c r="J66" s="92"/>
    </row>
    <row r="67" spans="1:10" s="93" customFormat="1">
      <c r="A67" s="113"/>
      <c r="B67" s="111"/>
      <c r="C67" s="111"/>
      <c r="D67" s="111"/>
      <c r="E67" s="111"/>
      <c r="F67" s="111"/>
      <c r="G67" s="111"/>
      <c r="H67" s="111"/>
      <c r="I67" s="92"/>
      <c r="J67" s="92"/>
    </row>
    <row r="68" spans="1:10" s="93" customFormat="1">
      <c r="A68" s="113"/>
      <c r="B68" s="111"/>
      <c r="C68" s="111"/>
      <c r="D68" s="111"/>
      <c r="E68" s="111"/>
      <c r="F68" s="111"/>
      <c r="G68" s="111"/>
      <c r="H68" s="111"/>
      <c r="I68" s="92"/>
      <c r="J68" s="92"/>
    </row>
    <row r="69" spans="1:10" s="93" customFormat="1">
      <c r="A69" s="113"/>
      <c r="B69" s="111"/>
      <c r="C69" s="111"/>
      <c r="D69" s="111"/>
      <c r="E69" s="111"/>
      <c r="F69" s="111"/>
      <c r="G69" s="111"/>
      <c r="H69" s="111"/>
      <c r="I69" s="92"/>
      <c r="J69" s="92"/>
    </row>
    <row r="70" spans="1:10" s="93" customFormat="1">
      <c r="A70" s="113"/>
      <c r="B70" s="111"/>
      <c r="C70" s="111"/>
      <c r="D70" s="111"/>
      <c r="E70" s="111"/>
      <c r="F70" s="111"/>
      <c r="G70" s="111"/>
      <c r="H70" s="111"/>
      <c r="I70" s="92"/>
      <c r="J70" s="92"/>
    </row>
    <row r="71" spans="1:10" s="93" customFormat="1">
      <c r="A71" s="113"/>
      <c r="B71" s="111"/>
      <c r="C71" s="111"/>
      <c r="D71" s="111"/>
      <c r="E71" s="111"/>
      <c r="F71" s="111"/>
      <c r="G71" s="111"/>
      <c r="H71" s="111"/>
      <c r="I71" s="92"/>
      <c r="J71" s="92"/>
    </row>
    <row r="72" spans="1:10" s="93" customFormat="1">
      <c r="A72" s="113"/>
      <c r="B72" s="111"/>
      <c r="C72" s="111"/>
      <c r="D72" s="111"/>
      <c r="E72" s="111"/>
      <c r="F72" s="111"/>
      <c r="G72" s="111"/>
      <c r="H72" s="111"/>
      <c r="I72" s="92"/>
      <c r="J72" s="92"/>
    </row>
    <row r="73" spans="1:10" s="93" customFormat="1">
      <c r="A73" s="113"/>
      <c r="B73" s="111"/>
      <c r="C73" s="111"/>
      <c r="D73" s="111"/>
      <c r="E73" s="111"/>
      <c r="F73" s="111"/>
      <c r="G73" s="111"/>
      <c r="H73" s="111"/>
      <c r="I73" s="92"/>
      <c r="J73" s="92"/>
    </row>
    <row r="74" spans="1:10" s="93" customFormat="1">
      <c r="A74" s="113"/>
      <c r="B74" s="111"/>
      <c r="C74" s="111"/>
      <c r="D74" s="111"/>
      <c r="E74" s="111"/>
      <c r="F74" s="111"/>
      <c r="G74" s="111"/>
      <c r="H74" s="111"/>
      <c r="I74" s="92"/>
      <c r="J74" s="92"/>
    </row>
    <row r="75" spans="1:10" s="93" customFormat="1">
      <c r="A75" s="113"/>
      <c r="B75" s="111"/>
      <c r="C75" s="111"/>
      <c r="D75" s="111"/>
      <c r="E75" s="111"/>
      <c r="F75" s="111"/>
      <c r="G75" s="111"/>
      <c r="H75" s="111"/>
      <c r="I75" s="92"/>
      <c r="J75" s="92"/>
    </row>
    <row r="76" spans="1:10" s="93" customFormat="1">
      <c r="A76" s="113"/>
      <c r="B76" s="111"/>
      <c r="C76" s="111"/>
      <c r="D76" s="111"/>
      <c r="E76" s="111"/>
      <c r="F76" s="111"/>
      <c r="G76" s="111"/>
      <c r="H76" s="111"/>
      <c r="I76" s="92"/>
      <c r="J76" s="92"/>
    </row>
    <row r="77" spans="1:10" s="93" customFormat="1">
      <c r="A77" s="113"/>
      <c r="B77" s="111"/>
      <c r="C77" s="111"/>
      <c r="D77" s="111"/>
      <c r="E77" s="111"/>
      <c r="F77" s="111"/>
      <c r="G77" s="111"/>
      <c r="H77" s="111"/>
      <c r="I77" s="92"/>
      <c r="J77" s="92"/>
    </row>
    <row r="78" spans="1:10" s="93" customFormat="1">
      <c r="A78" s="113"/>
      <c r="B78" s="111"/>
      <c r="C78" s="111"/>
      <c r="D78" s="111"/>
      <c r="E78" s="111"/>
      <c r="F78" s="111"/>
      <c r="G78" s="111"/>
      <c r="H78" s="111"/>
      <c r="I78" s="92"/>
      <c r="J78" s="92"/>
    </row>
    <row r="79" spans="1:10" s="93" customFormat="1">
      <c r="A79" s="113"/>
      <c r="B79" s="111"/>
      <c r="C79" s="111"/>
      <c r="D79" s="111"/>
      <c r="E79" s="111"/>
      <c r="F79" s="111"/>
      <c r="G79" s="111"/>
      <c r="H79" s="111"/>
      <c r="I79" s="92"/>
      <c r="J79" s="92"/>
    </row>
    <row r="80" spans="1:10" s="93" customFormat="1">
      <c r="A80" s="113"/>
      <c r="B80" s="111"/>
      <c r="C80" s="111"/>
      <c r="D80" s="111"/>
      <c r="E80" s="111"/>
      <c r="F80" s="111"/>
      <c r="G80" s="111"/>
      <c r="H80" s="111"/>
      <c r="I80" s="92"/>
      <c r="J80" s="92"/>
    </row>
    <row r="81" spans="1:10" s="93" customFormat="1">
      <c r="A81" s="113"/>
      <c r="B81" s="111"/>
      <c r="C81" s="111"/>
      <c r="D81" s="111"/>
      <c r="E81" s="111"/>
      <c r="F81" s="111"/>
      <c r="G81" s="111"/>
      <c r="H81" s="111"/>
      <c r="I81" s="92"/>
      <c r="J81" s="92"/>
    </row>
    <row r="82" spans="1:10" s="93" customFormat="1">
      <c r="A82" s="113"/>
      <c r="B82" s="111"/>
      <c r="C82" s="111"/>
      <c r="D82" s="111"/>
      <c r="E82" s="111"/>
      <c r="F82" s="111"/>
      <c r="G82" s="111"/>
      <c r="H82" s="111"/>
      <c r="I82" s="92"/>
      <c r="J82" s="92"/>
    </row>
    <row r="83" spans="1:10" s="93" customFormat="1">
      <c r="A83" s="113"/>
      <c r="B83" s="111"/>
      <c r="C83" s="111"/>
      <c r="D83" s="111"/>
      <c r="E83" s="111"/>
      <c r="F83" s="111"/>
      <c r="G83" s="111"/>
      <c r="H83" s="111"/>
      <c r="I83" s="92"/>
      <c r="J83" s="92"/>
    </row>
    <row r="84" spans="1:10" s="93" customFormat="1">
      <c r="A84" s="113"/>
      <c r="B84" s="111"/>
      <c r="C84" s="111"/>
      <c r="D84" s="111"/>
      <c r="E84" s="111"/>
      <c r="F84" s="111"/>
      <c r="G84" s="111"/>
      <c r="H84" s="111"/>
      <c r="I84" s="92"/>
      <c r="J84" s="92"/>
    </row>
    <row r="85" spans="1:10" s="93" customFormat="1">
      <c r="A85" s="113"/>
      <c r="B85" s="111"/>
      <c r="C85" s="111"/>
      <c r="D85" s="111"/>
      <c r="E85" s="111"/>
      <c r="F85" s="111"/>
      <c r="G85" s="111"/>
      <c r="H85" s="111"/>
      <c r="I85" s="92"/>
      <c r="J85" s="92"/>
    </row>
    <row r="86" spans="1:10" s="93" customFormat="1">
      <c r="A86" s="113"/>
      <c r="B86" s="111"/>
      <c r="C86" s="111"/>
      <c r="D86" s="111"/>
      <c r="E86" s="111"/>
      <c r="F86" s="111"/>
      <c r="G86" s="111"/>
      <c r="H86" s="111"/>
      <c r="I86" s="92"/>
      <c r="J86" s="92"/>
    </row>
    <row r="87" spans="1:10" s="93" customFormat="1">
      <c r="A87" s="113"/>
      <c r="B87" s="111"/>
      <c r="C87" s="111"/>
      <c r="D87" s="111"/>
      <c r="E87" s="111"/>
      <c r="F87" s="111"/>
      <c r="G87" s="111"/>
      <c r="H87" s="111"/>
      <c r="I87" s="92"/>
      <c r="J87" s="92"/>
    </row>
    <row r="88" spans="1:10" s="93" customFormat="1">
      <c r="A88" s="113"/>
      <c r="B88" s="111"/>
      <c r="C88" s="111"/>
      <c r="D88" s="111"/>
      <c r="E88" s="111"/>
      <c r="F88" s="111"/>
      <c r="G88" s="111"/>
      <c r="H88" s="111"/>
      <c r="I88" s="92"/>
      <c r="J88" s="92"/>
    </row>
    <row r="89" spans="1:10" s="93" customFormat="1">
      <c r="A89" s="113"/>
      <c r="B89" s="111"/>
      <c r="C89" s="111"/>
      <c r="D89" s="111"/>
      <c r="E89" s="111"/>
      <c r="F89" s="111"/>
      <c r="G89" s="111"/>
      <c r="H89" s="111"/>
      <c r="I89" s="92"/>
      <c r="J89" s="92"/>
    </row>
    <row r="90" spans="1:10" s="93" customFormat="1">
      <c r="A90" s="113"/>
      <c r="B90" s="111"/>
      <c r="C90" s="111"/>
      <c r="D90" s="111"/>
      <c r="E90" s="111"/>
      <c r="F90" s="111"/>
      <c r="G90" s="111"/>
      <c r="H90" s="111"/>
      <c r="I90" s="92"/>
      <c r="J90" s="92"/>
    </row>
    <row r="91" spans="1:10" s="93" customFormat="1">
      <c r="A91" s="113"/>
      <c r="B91" s="111"/>
      <c r="C91" s="111"/>
      <c r="D91" s="111"/>
      <c r="E91" s="111"/>
      <c r="F91" s="111"/>
      <c r="G91" s="111"/>
      <c r="H91" s="111"/>
      <c r="I91" s="92"/>
      <c r="J91" s="92"/>
    </row>
    <row r="92" spans="1:10" s="93" customFormat="1">
      <c r="A92" s="113"/>
      <c r="B92" s="111"/>
      <c r="C92" s="111"/>
      <c r="D92" s="111"/>
      <c r="E92" s="111"/>
      <c r="F92" s="111"/>
      <c r="G92" s="111"/>
      <c r="H92" s="111"/>
      <c r="I92" s="92"/>
      <c r="J92" s="92"/>
    </row>
    <row r="93" spans="1:10" s="93" customFormat="1">
      <c r="A93" s="113"/>
      <c r="B93" s="111"/>
      <c r="C93" s="111"/>
      <c r="D93" s="111"/>
      <c r="E93" s="111"/>
      <c r="F93" s="111"/>
      <c r="G93" s="111"/>
      <c r="H93" s="111"/>
      <c r="I93" s="92"/>
      <c r="J93" s="92"/>
    </row>
    <row r="94" spans="1:10" s="93" customFormat="1">
      <c r="A94" s="113"/>
      <c r="B94" s="111"/>
      <c r="C94" s="111"/>
      <c r="D94" s="111"/>
      <c r="E94" s="111"/>
      <c r="F94" s="111"/>
      <c r="G94" s="111"/>
      <c r="H94" s="111"/>
      <c r="I94" s="92"/>
      <c r="J94" s="92"/>
    </row>
    <row r="95" spans="1:10" s="93" customFormat="1">
      <c r="A95" s="113"/>
      <c r="B95" s="111"/>
      <c r="C95" s="111"/>
      <c r="D95" s="111"/>
      <c r="E95" s="111"/>
      <c r="F95" s="111"/>
      <c r="G95" s="111"/>
      <c r="H95" s="111"/>
      <c r="I95" s="92"/>
      <c r="J95" s="92"/>
    </row>
    <row r="96" spans="1:10" s="93" customFormat="1">
      <c r="A96" s="113"/>
      <c r="B96" s="111"/>
      <c r="C96" s="111"/>
      <c r="D96" s="111"/>
      <c r="E96" s="111"/>
      <c r="F96" s="111"/>
      <c r="G96" s="111"/>
      <c r="H96" s="111"/>
      <c r="I96" s="92"/>
      <c r="J96" s="92"/>
    </row>
    <row r="97" spans="1:10" s="93" customFormat="1">
      <c r="A97" s="113"/>
      <c r="B97" s="111"/>
      <c r="C97" s="111"/>
      <c r="D97" s="111"/>
      <c r="E97" s="111"/>
      <c r="F97" s="111"/>
      <c r="G97" s="111"/>
      <c r="H97" s="111"/>
      <c r="I97" s="92"/>
      <c r="J97" s="92"/>
    </row>
    <row r="98" spans="1:10" s="93" customFormat="1">
      <c r="A98" s="113"/>
      <c r="B98" s="111"/>
      <c r="C98" s="111"/>
      <c r="D98" s="111"/>
      <c r="E98" s="111"/>
      <c r="F98" s="111"/>
      <c r="G98" s="111"/>
      <c r="H98" s="111"/>
      <c r="I98" s="92"/>
      <c r="J98" s="92"/>
    </row>
    <row r="99" spans="1:10" s="93" customFormat="1">
      <c r="A99" s="113"/>
      <c r="B99" s="111"/>
      <c r="C99" s="111"/>
      <c r="D99" s="111"/>
      <c r="E99" s="111"/>
      <c r="F99" s="111"/>
      <c r="G99" s="111"/>
      <c r="H99" s="111"/>
      <c r="I99" s="92"/>
      <c r="J99" s="92"/>
    </row>
    <row r="100" spans="1:10" s="93" customFormat="1">
      <c r="A100" s="113"/>
      <c r="B100" s="111"/>
      <c r="C100" s="111"/>
      <c r="D100" s="111"/>
      <c r="E100" s="111"/>
      <c r="F100" s="111"/>
      <c r="G100" s="111"/>
      <c r="H100" s="111"/>
      <c r="I100" s="92"/>
      <c r="J100" s="92"/>
    </row>
    <row r="101" spans="1:10" s="93" customFormat="1">
      <c r="A101" s="113"/>
      <c r="B101" s="111"/>
      <c r="C101" s="111"/>
      <c r="D101" s="111"/>
      <c r="E101" s="111"/>
      <c r="F101" s="111"/>
      <c r="G101" s="111"/>
      <c r="H101" s="111"/>
      <c r="I101" s="92"/>
      <c r="J101" s="92"/>
    </row>
    <row r="102" spans="1:10" s="93" customFormat="1">
      <c r="A102" s="113"/>
      <c r="B102" s="111"/>
      <c r="C102" s="111"/>
      <c r="D102" s="111"/>
      <c r="E102" s="111"/>
      <c r="F102" s="111"/>
      <c r="G102" s="111"/>
      <c r="H102" s="111"/>
      <c r="I102" s="92"/>
      <c r="J102" s="92"/>
    </row>
    <row r="103" spans="1:10" s="93" customFormat="1">
      <c r="A103" s="113"/>
      <c r="B103" s="111"/>
      <c r="C103" s="111"/>
      <c r="D103" s="111"/>
      <c r="E103" s="111"/>
      <c r="F103" s="111"/>
      <c r="G103" s="111"/>
      <c r="H103" s="111"/>
      <c r="I103" s="92"/>
      <c r="J103" s="92"/>
    </row>
    <row r="104" spans="1:10" s="93" customFormat="1">
      <c r="A104" s="113"/>
      <c r="B104" s="111"/>
      <c r="C104" s="111"/>
      <c r="D104" s="111"/>
      <c r="E104" s="111"/>
      <c r="F104" s="111"/>
      <c r="G104" s="111"/>
      <c r="H104" s="111"/>
      <c r="I104" s="92"/>
      <c r="J104" s="92"/>
    </row>
    <row r="105" spans="1:10" s="93" customFormat="1">
      <c r="A105" s="113"/>
      <c r="B105" s="111"/>
      <c r="C105" s="111"/>
      <c r="D105" s="111"/>
      <c r="E105" s="111"/>
      <c r="F105" s="111"/>
      <c r="G105" s="111"/>
      <c r="H105" s="111"/>
      <c r="I105" s="92"/>
      <c r="J105" s="92"/>
    </row>
    <row r="106" spans="1:10" s="93" customFormat="1">
      <c r="A106" s="113"/>
      <c r="B106" s="111"/>
      <c r="C106" s="111"/>
      <c r="D106" s="111"/>
      <c r="E106" s="111"/>
      <c r="F106" s="111"/>
      <c r="G106" s="111"/>
      <c r="H106" s="111"/>
      <c r="I106" s="92"/>
      <c r="J106" s="92"/>
    </row>
    <row r="107" spans="1:10" s="93" customFormat="1">
      <c r="A107" s="113"/>
      <c r="B107" s="111"/>
      <c r="C107" s="111"/>
      <c r="D107" s="111"/>
      <c r="E107" s="111"/>
      <c r="F107" s="111"/>
      <c r="G107" s="111"/>
      <c r="H107" s="111"/>
      <c r="I107" s="92"/>
      <c r="J107" s="92"/>
    </row>
    <row r="108" spans="1:10" s="93" customFormat="1">
      <c r="A108" s="113"/>
      <c r="B108" s="111"/>
      <c r="C108" s="111"/>
      <c r="D108" s="111"/>
      <c r="E108" s="111"/>
      <c r="F108" s="111"/>
      <c r="G108" s="111"/>
      <c r="H108" s="111"/>
      <c r="I108" s="92"/>
      <c r="J108" s="92"/>
    </row>
    <row r="109" spans="1:10" s="93" customFormat="1">
      <c r="A109" s="113"/>
      <c r="B109" s="111"/>
      <c r="C109" s="111"/>
      <c r="D109" s="111"/>
      <c r="E109" s="111"/>
      <c r="F109" s="111"/>
      <c r="G109" s="111"/>
      <c r="H109" s="111"/>
      <c r="I109" s="92"/>
      <c r="J109" s="92"/>
    </row>
    <row r="110" spans="1:10" s="93" customFormat="1">
      <c r="A110" s="113"/>
      <c r="B110" s="111"/>
      <c r="C110" s="111"/>
      <c r="D110" s="111"/>
      <c r="E110" s="111"/>
      <c r="F110" s="111"/>
      <c r="G110" s="111"/>
      <c r="H110" s="111"/>
      <c r="I110" s="92"/>
      <c r="J110" s="92"/>
    </row>
    <row r="111" spans="1:10" s="93" customFormat="1">
      <c r="A111" s="113"/>
      <c r="B111" s="111"/>
      <c r="C111" s="111"/>
      <c r="D111" s="111"/>
      <c r="E111" s="111"/>
      <c r="F111" s="111"/>
      <c r="G111" s="111"/>
      <c r="H111" s="111"/>
      <c r="I111" s="92"/>
      <c r="J111" s="92"/>
    </row>
    <row r="112" spans="1:10" s="93" customFormat="1">
      <c r="A112" s="113"/>
      <c r="B112" s="111"/>
      <c r="C112" s="111"/>
      <c r="D112" s="111"/>
      <c r="E112" s="111"/>
      <c r="F112" s="111"/>
      <c r="G112" s="111"/>
      <c r="H112" s="111"/>
      <c r="I112" s="92"/>
      <c r="J112" s="92"/>
    </row>
    <row r="113" spans="1:10" s="93" customFormat="1">
      <c r="A113" s="113"/>
      <c r="B113" s="111"/>
      <c r="C113" s="111"/>
      <c r="D113" s="111"/>
      <c r="E113" s="111"/>
      <c r="F113" s="111"/>
      <c r="G113" s="111"/>
      <c r="H113" s="111"/>
      <c r="I113" s="92"/>
      <c r="J113" s="92"/>
    </row>
    <row r="114" spans="1:10" s="93" customFormat="1">
      <c r="A114" s="114"/>
      <c r="I114" s="92"/>
      <c r="J114" s="92"/>
    </row>
    <row r="115" spans="1:10" s="93" customFormat="1">
      <c r="A115" s="114"/>
      <c r="I115" s="92"/>
      <c r="J115" s="92"/>
    </row>
    <row r="116" spans="1:10" s="93" customFormat="1">
      <c r="A116" s="114"/>
      <c r="I116" s="92"/>
      <c r="J116" s="92"/>
    </row>
    <row r="117" spans="1:10" s="93" customFormat="1">
      <c r="A117" s="114"/>
      <c r="I117" s="92"/>
      <c r="J117" s="92"/>
    </row>
    <row r="118" spans="1:10" s="93" customFormat="1">
      <c r="A118" s="114"/>
      <c r="I118" s="92"/>
      <c r="J118" s="92"/>
    </row>
    <row r="119" spans="1:10" s="93" customFormat="1">
      <c r="A119" s="114"/>
      <c r="I119" s="92"/>
      <c r="J119" s="92"/>
    </row>
    <row r="120" spans="1:10" s="93" customFormat="1">
      <c r="A120" s="114"/>
      <c r="I120" s="92"/>
      <c r="J120" s="92"/>
    </row>
    <row r="121" spans="1:10" s="93" customFormat="1">
      <c r="A121" s="114"/>
      <c r="I121" s="92"/>
      <c r="J121" s="92"/>
    </row>
    <row r="122" spans="1:10" s="93" customFormat="1">
      <c r="A122" s="114"/>
      <c r="I122" s="92"/>
      <c r="J122" s="92"/>
    </row>
    <row r="123" spans="1:10" s="93" customFormat="1">
      <c r="A123" s="114"/>
      <c r="I123" s="92"/>
      <c r="J123" s="92"/>
    </row>
    <row r="124" spans="1:10" s="93" customFormat="1">
      <c r="A124" s="114"/>
      <c r="I124" s="92"/>
      <c r="J124" s="92"/>
    </row>
    <row r="125" spans="1:10" s="93" customFormat="1">
      <c r="A125" s="114"/>
      <c r="I125" s="92"/>
      <c r="J125" s="92"/>
    </row>
    <row r="126" spans="1:10" s="93" customFormat="1">
      <c r="A126" s="114"/>
      <c r="I126" s="92"/>
      <c r="J126" s="92"/>
    </row>
    <row r="127" spans="1:10" s="93" customFormat="1">
      <c r="A127" s="114"/>
      <c r="I127" s="92"/>
      <c r="J127" s="92"/>
    </row>
    <row r="128" spans="1:10" s="93" customFormat="1">
      <c r="A128" s="114"/>
      <c r="I128" s="92"/>
      <c r="J128" s="92"/>
    </row>
    <row r="129" spans="1:10" s="93" customFormat="1">
      <c r="A129" s="114"/>
      <c r="I129" s="92"/>
      <c r="J129" s="92"/>
    </row>
    <row r="130" spans="1:10" s="93" customFormat="1">
      <c r="A130" s="114"/>
      <c r="I130" s="92"/>
      <c r="J130" s="92"/>
    </row>
    <row r="131" spans="1:10" s="93" customFormat="1">
      <c r="A131" s="114"/>
      <c r="I131" s="92"/>
      <c r="J131" s="92"/>
    </row>
    <row r="132" spans="1:10" s="93" customFormat="1">
      <c r="A132" s="114"/>
      <c r="I132" s="92"/>
      <c r="J132" s="92"/>
    </row>
    <row r="133" spans="1:10" s="93" customFormat="1">
      <c r="A133" s="114"/>
      <c r="I133" s="92"/>
      <c r="J133" s="92"/>
    </row>
    <row r="134" spans="1:10" s="93" customFormat="1">
      <c r="A134" s="114"/>
      <c r="I134" s="92"/>
      <c r="J134" s="92"/>
    </row>
    <row r="135" spans="1:10" s="93" customFormat="1">
      <c r="A135" s="114"/>
      <c r="I135" s="92"/>
      <c r="J135" s="92"/>
    </row>
    <row r="136" spans="1:10" s="93" customFormat="1">
      <c r="A136" s="114"/>
      <c r="I136" s="92"/>
      <c r="J136" s="92"/>
    </row>
    <row r="137" spans="1:10" s="93" customFormat="1">
      <c r="A137" s="114"/>
      <c r="I137" s="92"/>
      <c r="J137" s="92"/>
    </row>
    <row r="138" spans="1:10" s="93" customFormat="1">
      <c r="A138" s="114"/>
      <c r="I138" s="92"/>
      <c r="J138" s="92"/>
    </row>
    <row r="139" spans="1:10" s="93" customFormat="1">
      <c r="A139" s="114"/>
      <c r="I139" s="92"/>
      <c r="J139" s="92"/>
    </row>
    <row r="140" spans="1:10" s="93" customFormat="1">
      <c r="A140" s="114"/>
      <c r="I140" s="92"/>
      <c r="J140" s="92"/>
    </row>
    <row r="141" spans="1:10" s="93" customFormat="1">
      <c r="A141" s="114"/>
      <c r="I141" s="92"/>
      <c r="J141" s="92"/>
    </row>
    <row r="142" spans="1:10" s="93" customFormat="1">
      <c r="A142" s="114"/>
      <c r="I142" s="92"/>
      <c r="J142" s="92"/>
    </row>
    <row r="143" spans="1:10" s="93" customFormat="1">
      <c r="A143" s="114"/>
      <c r="I143" s="92"/>
      <c r="J143" s="92"/>
    </row>
    <row r="144" spans="1:10" s="93" customFormat="1">
      <c r="A144" s="114"/>
      <c r="I144" s="92"/>
      <c r="J144" s="92"/>
    </row>
    <row r="145" spans="1:10" s="93" customFormat="1">
      <c r="A145" s="114"/>
      <c r="I145" s="92"/>
      <c r="J145" s="92"/>
    </row>
    <row r="146" spans="1:10" s="93" customFormat="1">
      <c r="A146" s="114"/>
      <c r="I146" s="92"/>
      <c r="J146" s="92"/>
    </row>
    <row r="147" spans="1:10" s="93" customFormat="1">
      <c r="A147" s="114"/>
      <c r="I147" s="92"/>
      <c r="J147" s="92"/>
    </row>
    <row r="148" spans="1:10" s="93" customFormat="1">
      <c r="A148" s="114"/>
      <c r="I148" s="92"/>
      <c r="J148" s="92"/>
    </row>
    <row r="149" spans="1:10" s="93" customFormat="1">
      <c r="A149" s="114"/>
      <c r="I149" s="92"/>
      <c r="J149" s="92"/>
    </row>
    <row r="150" spans="1:10" s="93" customFormat="1">
      <c r="A150" s="114"/>
      <c r="I150" s="92"/>
      <c r="J150" s="92"/>
    </row>
    <row r="151" spans="1:10" s="93" customFormat="1">
      <c r="A151" s="114"/>
      <c r="I151" s="92"/>
      <c r="J151" s="92"/>
    </row>
    <row r="152" spans="1:10" s="93" customFormat="1">
      <c r="A152" s="114"/>
      <c r="I152" s="92"/>
      <c r="J152" s="92"/>
    </row>
    <row r="153" spans="1:10" s="93" customFormat="1">
      <c r="A153" s="114"/>
      <c r="I153" s="92"/>
      <c r="J153" s="92"/>
    </row>
    <row r="154" spans="1:10" s="93" customFormat="1">
      <c r="A154" s="114"/>
      <c r="I154" s="92"/>
      <c r="J154" s="92"/>
    </row>
    <row r="155" spans="1:10" s="93" customFormat="1">
      <c r="A155" s="114"/>
      <c r="I155" s="92"/>
      <c r="J155" s="92"/>
    </row>
    <row r="156" spans="1:10" s="93" customFormat="1">
      <c r="A156" s="114"/>
      <c r="I156" s="92"/>
      <c r="J156" s="92"/>
    </row>
    <row r="157" spans="1:10" s="93" customFormat="1">
      <c r="A157" s="114"/>
      <c r="I157" s="92"/>
      <c r="J157" s="92"/>
    </row>
    <row r="158" spans="1:10" s="93" customFormat="1">
      <c r="A158" s="114"/>
      <c r="I158" s="92"/>
      <c r="J158" s="92"/>
    </row>
    <row r="159" spans="1:10" s="93" customFormat="1">
      <c r="A159" s="114"/>
      <c r="I159" s="92"/>
      <c r="J159" s="92"/>
    </row>
    <row r="160" spans="1:10" s="93" customFormat="1">
      <c r="A160" s="114"/>
      <c r="I160" s="92"/>
      <c r="J160" s="92"/>
    </row>
    <row r="161" spans="1:10" s="93" customFormat="1">
      <c r="A161" s="114"/>
      <c r="I161" s="92"/>
      <c r="J161" s="92"/>
    </row>
    <row r="162" spans="1:10" s="93" customFormat="1">
      <c r="A162" s="114"/>
      <c r="I162" s="92"/>
      <c r="J162" s="92"/>
    </row>
    <row r="163" spans="1:10" s="93" customFormat="1">
      <c r="A163" s="114"/>
      <c r="I163" s="92"/>
      <c r="J163" s="92"/>
    </row>
    <row r="164" spans="1:10" s="93" customFormat="1">
      <c r="A164" s="114"/>
      <c r="I164" s="92"/>
      <c r="J164" s="92"/>
    </row>
    <row r="165" spans="1:10" s="93" customFormat="1">
      <c r="A165" s="114"/>
      <c r="I165" s="92"/>
      <c r="J165" s="92"/>
    </row>
    <row r="166" spans="1:10" s="93" customFormat="1">
      <c r="A166" s="114"/>
      <c r="I166" s="92"/>
      <c r="J166" s="92"/>
    </row>
    <row r="167" spans="1:10" s="93" customFormat="1">
      <c r="A167" s="114"/>
      <c r="I167" s="92"/>
      <c r="J167" s="92"/>
    </row>
    <row r="168" spans="1:10" s="93" customFormat="1">
      <c r="A168" s="114"/>
      <c r="I168" s="92"/>
      <c r="J168" s="92"/>
    </row>
    <row r="169" spans="1:10" s="93" customFormat="1">
      <c r="A169" s="114"/>
      <c r="I169" s="92"/>
      <c r="J169" s="92"/>
    </row>
    <row r="170" spans="1:10" s="93" customFormat="1">
      <c r="A170" s="114"/>
      <c r="I170" s="92"/>
      <c r="J170" s="92"/>
    </row>
    <row r="171" spans="1:10" s="93" customFormat="1">
      <c r="A171" s="114"/>
      <c r="I171" s="92"/>
      <c r="J171" s="92"/>
    </row>
    <row r="172" spans="1:10" s="93" customFormat="1">
      <c r="A172" s="114"/>
      <c r="I172" s="92"/>
      <c r="J172" s="92"/>
    </row>
    <row r="173" spans="1:10" s="93" customFormat="1">
      <c r="A173" s="114"/>
      <c r="I173" s="92"/>
      <c r="J173" s="92"/>
    </row>
    <row r="174" spans="1:10" s="93" customFormat="1">
      <c r="A174" s="114"/>
      <c r="I174" s="92"/>
      <c r="J174" s="92"/>
    </row>
    <row r="175" spans="1:10" s="93" customFormat="1">
      <c r="A175" s="114"/>
      <c r="I175" s="92"/>
      <c r="J175" s="92"/>
    </row>
    <row r="176" spans="1:10" s="93" customFormat="1">
      <c r="A176" s="114"/>
      <c r="I176" s="92"/>
      <c r="J176" s="92"/>
    </row>
    <row r="177" spans="1:10" s="93" customFormat="1">
      <c r="A177" s="114"/>
      <c r="I177" s="92"/>
      <c r="J177" s="92"/>
    </row>
    <row r="178" spans="1:10" s="93" customFormat="1">
      <c r="A178" s="114"/>
      <c r="I178" s="92"/>
      <c r="J178" s="92"/>
    </row>
    <row r="179" spans="1:10" s="93" customFormat="1">
      <c r="A179" s="114"/>
      <c r="I179" s="92"/>
      <c r="J179" s="92"/>
    </row>
    <row r="180" spans="1:10" s="93" customFormat="1">
      <c r="A180" s="114"/>
      <c r="I180" s="92"/>
      <c r="J180" s="92"/>
    </row>
    <row r="181" spans="1:10" s="93" customFormat="1">
      <c r="A181" s="114"/>
      <c r="I181" s="92"/>
      <c r="J181" s="92"/>
    </row>
    <row r="182" spans="1:10" s="93" customFormat="1">
      <c r="A182" s="114"/>
      <c r="I182" s="92"/>
      <c r="J182" s="92"/>
    </row>
    <row r="183" spans="1:10" s="93" customFormat="1">
      <c r="A183" s="114"/>
      <c r="I183" s="92"/>
      <c r="J183" s="92"/>
    </row>
    <row r="184" spans="1:10" s="93" customFormat="1">
      <c r="A184" s="114"/>
      <c r="I184" s="92"/>
      <c r="J184" s="92"/>
    </row>
    <row r="185" spans="1:10" s="93" customFormat="1">
      <c r="A185" s="114"/>
      <c r="I185" s="92"/>
      <c r="J185" s="92"/>
    </row>
    <row r="186" spans="1:10" s="93" customFormat="1">
      <c r="A186" s="114"/>
      <c r="I186" s="92"/>
      <c r="J186" s="92"/>
    </row>
    <row r="187" spans="1:10" s="93" customFormat="1">
      <c r="A187" s="114"/>
      <c r="I187" s="92"/>
      <c r="J187" s="92"/>
    </row>
    <row r="188" spans="1:10" s="93" customFormat="1">
      <c r="A188" s="114"/>
      <c r="I188" s="92"/>
      <c r="J188" s="92"/>
    </row>
    <row r="189" spans="1:10" s="93" customFormat="1">
      <c r="A189" s="114"/>
      <c r="I189" s="92"/>
      <c r="J189" s="92"/>
    </row>
    <row r="190" spans="1:10" s="93" customFormat="1">
      <c r="A190" s="114"/>
      <c r="I190" s="92"/>
      <c r="J190" s="92"/>
    </row>
    <row r="191" spans="1:10" s="93" customFormat="1">
      <c r="A191" s="114"/>
      <c r="I191" s="92"/>
      <c r="J191" s="92"/>
    </row>
    <row r="192" spans="1:10" s="93" customFormat="1">
      <c r="A192" s="114"/>
      <c r="I192" s="92"/>
      <c r="J192" s="92"/>
    </row>
    <row r="193" spans="1:10" s="93" customFormat="1">
      <c r="A193" s="114"/>
      <c r="I193" s="92"/>
      <c r="J193" s="92"/>
    </row>
    <row r="194" spans="1:10" s="93" customFormat="1">
      <c r="A194" s="114"/>
      <c r="I194" s="92"/>
      <c r="J194" s="92"/>
    </row>
    <row r="195" spans="1:10" s="93" customFormat="1">
      <c r="A195" s="114"/>
      <c r="I195" s="92"/>
      <c r="J195" s="92"/>
    </row>
    <row r="196" spans="1:10" s="93" customFormat="1">
      <c r="A196" s="114"/>
      <c r="I196" s="92"/>
      <c r="J196" s="92"/>
    </row>
    <row r="197" spans="1:10" s="93" customFormat="1">
      <c r="A197" s="114"/>
      <c r="I197" s="92"/>
      <c r="J197" s="92"/>
    </row>
    <row r="198" spans="1:10" s="93" customFormat="1">
      <c r="A198" s="114"/>
      <c r="I198" s="92"/>
      <c r="J198" s="92"/>
    </row>
  </sheetData>
  <sheetProtection algorithmName="SHA-512" hashValue="l893dYu4bmCza9Wk9MNHxNlhj0EVD4XOwIS2oTW3YskbSYSubGiYBKEwfG9i3V/I/W65ln49o33SlGffLpQOvA==" saltValue="ud2isxhf4qTL/4tw2xfEFg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6" fitToHeight="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zoomScaleNormal="100" workbookViewId="0">
      <selection activeCell="K7" sqref="K7"/>
    </sheetView>
  </sheetViews>
  <sheetFormatPr defaultColWidth="9.109375" defaultRowHeight="18"/>
  <cols>
    <col min="1" max="1" width="60.6640625" style="2" customWidth="1"/>
    <col min="2" max="2" width="14.109375" style="35" customWidth="1"/>
    <col min="3" max="3" width="14.109375" style="41" customWidth="1"/>
    <col min="4" max="4" width="16.109375" style="35" customWidth="1"/>
    <col min="5" max="5" width="16.6640625" style="35" customWidth="1"/>
    <col min="6" max="6" width="15.109375" style="35" customWidth="1"/>
    <col min="7" max="7" width="16" style="35" customWidth="1"/>
    <col min="8" max="16384" width="9.109375" style="2"/>
  </cols>
  <sheetData>
    <row r="2" spans="1:7">
      <c r="A2" s="492" t="s">
        <v>207</v>
      </c>
      <c r="B2" s="492"/>
      <c r="C2" s="492"/>
      <c r="D2" s="492"/>
      <c r="E2" s="492"/>
      <c r="F2" s="492"/>
      <c r="G2" s="492"/>
    </row>
    <row r="3" spans="1:7">
      <c r="A3" s="37"/>
      <c r="B3" s="7"/>
      <c r="C3" s="7"/>
      <c r="D3" s="37"/>
      <c r="E3" s="37"/>
      <c r="F3" s="37"/>
      <c r="G3" s="7"/>
    </row>
    <row r="4" spans="1:7" ht="73.5" customHeight="1">
      <c r="A4" s="42" t="s">
        <v>102</v>
      </c>
      <c r="B4" s="43" t="s">
        <v>7</v>
      </c>
      <c r="C4" s="43" t="s">
        <v>408</v>
      </c>
      <c r="D4" s="43" t="s">
        <v>409</v>
      </c>
      <c r="E4" s="43" t="s">
        <v>410</v>
      </c>
      <c r="F4" s="43" t="s">
        <v>193</v>
      </c>
      <c r="G4" s="44" t="s">
        <v>210</v>
      </c>
    </row>
    <row r="5" spans="1:7" ht="25.5" customHeigh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6.25" customHeight="1">
      <c r="A6" s="486" t="s">
        <v>73</v>
      </c>
      <c r="B6" s="487"/>
      <c r="C6" s="487"/>
      <c r="D6" s="487"/>
      <c r="E6" s="487"/>
      <c r="F6" s="487"/>
      <c r="G6" s="488"/>
    </row>
    <row r="7" spans="1:7" ht="24.75" customHeight="1">
      <c r="A7" s="40" t="s">
        <v>198</v>
      </c>
      <c r="B7" s="26">
        <v>2050</v>
      </c>
      <c r="C7" s="27">
        <f>SUM(C8:C8)</f>
        <v>0</v>
      </c>
      <c r="D7" s="27">
        <f>SUM(D8:D8)</f>
        <v>0</v>
      </c>
      <c r="E7" s="27">
        <f>SUM(E8:E8)</f>
        <v>0</v>
      </c>
      <c r="F7" s="27">
        <f>E7-D7</f>
        <v>0</v>
      </c>
      <c r="G7" s="46" t="e">
        <f>(E7/D7)*100</f>
        <v>#DIV/0!</v>
      </c>
    </row>
    <row r="8" spans="1:7" ht="21.75" customHeight="1">
      <c r="A8" s="54"/>
      <c r="B8" s="55"/>
      <c r="C8" s="55"/>
      <c r="D8" s="56"/>
      <c r="E8" s="56"/>
      <c r="F8" s="52">
        <f t="shared" ref="F8:F23" si="0">E8-D8</f>
        <v>0</v>
      </c>
      <c r="G8" s="57" t="e">
        <f t="shared" ref="G8:G23" si="1">(E8/D8)*100</f>
        <v>#DIV/0!</v>
      </c>
    </row>
    <row r="9" spans="1:7" s="10" customFormat="1" ht="23.25" customHeight="1">
      <c r="A9" s="63" t="s">
        <v>197</v>
      </c>
      <c r="B9" s="64">
        <v>2060</v>
      </c>
      <c r="C9" s="56">
        <f>SUM(C10:C10)</f>
        <v>0</v>
      </c>
      <c r="D9" s="56">
        <f>SUM(D10:D10)</f>
        <v>0</v>
      </c>
      <c r="E9" s="56">
        <f t="shared" ref="E9" si="2">SUM(E10:E10)</f>
        <v>0</v>
      </c>
      <c r="F9" s="52">
        <f t="shared" si="0"/>
        <v>0</v>
      </c>
      <c r="G9" s="57" t="e">
        <f t="shared" si="1"/>
        <v>#DIV/0!</v>
      </c>
    </row>
    <row r="10" spans="1:7" s="10" customFormat="1" ht="23.25" customHeight="1">
      <c r="A10" s="59"/>
      <c r="B10" s="58"/>
      <c r="C10" s="58"/>
      <c r="D10" s="56"/>
      <c r="E10" s="56"/>
      <c r="F10" s="52">
        <f t="shared" si="0"/>
        <v>0</v>
      </c>
      <c r="G10" s="57" t="e">
        <f t="shared" si="1"/>
        <v>#DIV/0!</v>
      </c>
    </row>
    <row r="11" spans="1:7" s="10" customFormat="1" ht="29.25" customHeight="1">
      <c r="A11" s="489" t="s">
        <v>199</v>
      </c>
      <c r="B11" s="490"/>
      <c r="C11" s="490"/>
      <c r="D11" s="490"/>
      <c r="E11" s="490"/>
      <c r="F11" s="490"/>
      <c r="G11" s="491"/>
    </row>
    <row r="12" spans="1:7" s="10" customFormat="1" ht="42.75" customHeight="1">
      <c r="A12" s="65" t="s">
        <v>181</v>
      </c>
      <c r="B12" s="58"/>
      <c r="C12" s="58"/>
      <c r="D12" s="56"/>
      <c r="E12" s="56"/>
      <c r="F12" s="52"/>
      <c r="G12" s="56"/>
    </row>
    <row r="13" spans="1:7" s="10" customFormat="1" ht="27.75" customHeight="1">
      <c r="A13" s="66" t="s">
        <v>200</v>
      </c>
      <c r="B13" s="64">
        <v>2117</v>
      </c>
      <c r="C13" s="56">
        <f>SUM(C14:C14)</f>
        <v>0</v>
      </c>
      <c r="D13" s="56">
        <f>SUM(D14:D14)</f>
        <v>0</v>
      </c>
      <c r="E13" s="56">
        <f>SUM(E14:E14)</f>
        <v>0</v>
      </c>
      <c r="F13" s="56">
        <f t="shared" si="0"/>
        <v>0</v>
      </c>
      <c r="G13" s="57" t="e">
        <f t="shared" si="1"/>
        <v>#DIV/0!</v>
      </c>
    </row>
    <row r="14" spans="1:7" s="10" customFormat="1" ht="22.5" customHeight="1">
      <c r="A14" s="61"/>
      <c r="B14" s="58"/>
      <c r="C14" s="58"/>
      <c r="D14" s="52"/>
      <c r="E14" s="52"/>
      <c r="F14" s="52">
        <f t="shared" si="0"/>
        <v>0</v>
      </c>
      <c r="G14" s="57" t="e">
        <f t="shared" si="1"/>
        <v>#DIV/0!</v>
      </c>
    </row>
    <row r="15" spans="1:7" s="10" customFormat="1" ht="40.5" customHeight="1">
      <c r="A15" s="67" t="s">
        <v>176</v>
      </c>
      <c r="B15" s="58"/>
      <c r="C15" s="58"/>
      <c r="D15" s="52"/>
      <c r="E15" s="52"/>
      <c r="F15" s="52"/>
      <c r="G15" s="52"/>
    </row>
    <row r="16" spans="1:7" s="10" customFormat="1" ht="29.25" customHeight="1">
      <c r="A16" s="59" t="s">
        <v>200</v>
      </c>
      <c r="B16" s="64">
        <v>2128</v>
      </c>
      <c r="C16" s="56">
        <f>SUM(C17:C17)</f>
        <v>0</v>
      </c>
      <c r="D16" s="56">
        <f>SUM(D17:D17)</f>
        <v>0</v>
      </c>
      <c r="E16" s="56">
        <f>SUM(E17:E17)</f>
        <v>0</v>
      </c>
      <c r="F16" s="56">
        <f t="shared" si="0"/>
        <v>0</v>
      </c>
      <c r="G16" s="57" t="e">
        <f t="shared" si="1"/>
        <v>#DIV/0!</v>
      </c>
    </row>
    <row r="17" spans="1:8" s="10" customFormat="1" ht="23.25" customHeight="1">
      <c r="A17" s="59"/>
      <c r="B17" s="58"/>
      <c r="C17" s="58"/>
      <c r="D17" s="56"/>
      <c r="E17" s="56"/>
      <c r="F17" s="52">
        <f t="shared" si="0"/>
        <v>0</v>
      </c>
      <c r="G17" s="57" t="e">
        <f t="shared" si="1"/>
        <v>#DIV/0!</v>
      </c>
    </row>
    <row r="18" spans="1:8" s="10" customFormat="1" ht="37.5" customHeight="1">
      <c r="A18" s="65" t="s">
        <v>202</v>
      </c>
      <c r="B18" s="58"/>
      <c r="C18" s="58"/>
      <c r="D18" s="52"/>
      <c r="E18" s="52"/>
      <c r="F18" s="52"/>
      <c r="G18" s="53"/>
    </row>
    <row r="19" spans="1:8" s="10" customFormat="1" ht="38.25" customHeight="1">
      <c r="A19" s="68" t="s">
        <v>203</v>
      </c>
      <c r="B19" s="64">
        <v>2123</v>
      </c>
      <c r="C19" s="56">
        <f>SUM(C20:C20)</f>
        <v>0</v>
      </c>
      <c r="D19" s="56">
        <f>SUM(D20:D20)</f>
        <v>0</v>
      </c>
      <c r="E19" s="56">
        <f>SUM(E20:E20)</f>
        <v>0</v>
      </c>
      <c r="F19" s="56">
        <f t="shared" si="0"/>
        <v>0</v>
      </c>
      <c r="G19" s="57" t="e">
        <f t="shared" si="1"/>
        <v>#DIV/0!</v>
      </c>
    </row>
    <row r="20" spans="1:8" s="10" customFormat="1" ht="24.75" customHeight="1">
      <c r="A20" s="59"/>
      <c r="B20" s="58"/>
      <c r="C20" s="58"/>
      <c r="D20" s="56"/>
      <c r="E20" s="56"/>
      <c r="F20" s="56">
        <f t="shared" si="0"/>
        <v>0</v>
      </c>
      <c r="G20" s="57" t="e">
        <f t="shared" si="1"/>
        <v>#DIV/0!</v>
      </c>
    </row>
    <row r="21" spans="1:8" s="10" customFormat="1" ht="26.25" customHeight="1">
      <c r="A21" s="69" t="s">
        <v>204</v>
      </c>
      <c r="B21" s="58"/>
      <c r="C21" s="58"/>
      <c r="D21" s="56"/>
      <c r="E21" s="56"/>
      <c r="F21" s="52"/>
      <c r="G21" s="57"/>
    </row>
    <row r="22" spans="1:8" s="10" customFormat="1" ht="41.25" customHeight="1">
      <c r="A22" s="68" t="s">
        <v>205</v>
      </c>
      <c r="B22" s="64">
        <v>2142</v>
      </c>
      <c r="C22" s="56">
        <f>SUM(C23:C23)</f>
        <v>0</v>
      </c>
      <c r="D22" s="56">
        <f>SUM(D23:D23)</f>
        <v>0</v>
      </c>
      <c r="E22" s="56">
        <f>SUM(E23:E23)</f>
        <v>0</v>
      </c>
      <c r="F22" s="52">
        <f t="shared" si="0"/>
        <v>0</v>
      </c>
      <c r="G22" s="57" t="e">
        <f t="shared" si="1"/>
        <v>#DIV/0!</v>
      </c>
    </row>
    <row r="23" spans="1:8" s="10" customFormat="1" ht="28.5" customHeight="1">
      <c r="A23" s="59"/>
      <c r="B23" s="58"/>
      <c r="C23" s="58"/>
      <c r="D23" s="56"/>
      <c r="E23" s="56"/>
      <c r="F23" s="52">
        <f t="shared" si="0"/>
        <v>0</v>
      </c>
      <c r="G23" s="57" t="e">
        <f t="shared" si="1"/>
        <v>#DIV/0!</v>
      </c>
    </row>
    <row r="24" spans="1:8">
      <c r="A24" s="28"/>
      <c r="B24" s="29"/>
      <c r="C24" s="29"/>
      <c r="D24" s="30"/>
      <c r="E24" s="31"/>
      <c r="F24" s="31"/>
      <c r="G24" s="31"/>
    </row>
    <row r="25" spans="1:8" ht="24.75" customHeight="1">
      <c r="A25" s="11" t="s">
        <v>177</v>
      </c>
      <c r="B25" s="8"/>
      <c r="C25" s="8"/>
      <c r="D25" s="34" t="s">
        <v>57</v>
      </c>
      <c r="E25" s="34"/>
      <c r="F25" s="484" t="s">
        <v>186</v>
      </c>
      <c r="G25" s="484"/>
      <c r="H25" s="36"/>
    </row>
    <row r="26" spans="1:8">
      <c r="A26" s="38" t="s">
        <v>179</v>
      </c>
      <c r="B26" s="39"/>
      <c r="C26" s="45"/>
      <c r="D26" s="39" t="s">
        <v>184</v>
      </c>
      <c r="E26" s="39"/>
      <c r="F26" s="485" t="s">
        <v>115</v>
      </c>
      <c r="G26" s="485"/>
      <c r="H26" s="9"/>
    </row>
    <row r="27" spans="1:8">
      <c r="A27" s="28"/>
      <c r="B27" s="29"/>
      <c r="C27" s="29"/>
      <c r="D27" s="30"/>
      <c r="E27" s="31"/>
      <c r="F27" s="31"/>
      <c r="G27" s="31"/>
    </row>
    <row r="28" spans="1:8">
      <c r="A28" s="28"/>
      <c r="B28" s="29"/>
      <c r="C28" s="29"/>
      <c r="D28" s="30"/>
      <c r="E28" s="31"/>
      <c r="F28" s="31"/>
      <c r="G28" s="31"/>
    </row>
    <row r="29" spans="1:8">
      <c r="A29" s="28"/>
      <c r="B29" s="29"/>
      <c r="C29" s="29"/>
      <c r="D29" s="30"/>
      <c r="E29" s="31"/>
      <c r="F29" s="31"/>
      <c r="G29" s="31"/>
    </row>
    <row r="30" spans="1:8">
      <c r="A30" s="28"/>
      <c r="B30" s="29"/>
      <c r="C30" s="29"/>
      <c r="D30" s="30"/>
      <c r="E30" s="31"/>
      <c r="F30" s="31"/>
      <c r="G30" s="31"/>
    </row>
    <row r="31" spans="1:8">
      <c r="A31" s="28"/>
      <c r="B31" s="29"/>
      <c r="C31" s="29"/>
      <c r="D31" s="30"/>
      <c r="E31" s="31"/>
      <c r="F31" s="31"/>
      <c r="G31" s="31"/>
    </row>
    <row r="32" spans="1:8">
      <c r="A32" s="28"/>
      <c r="B32" s="29"/>
      <c r="C32" s="29"/>
      <c r="D32" s="30"/>
      <c r="E32" s="31"/>
      <c r="F32" s="31"/>
      <c r="G32" s="31"/>
    </row>
    <row r="33" spans="1:7">
      <c r="A33" s="28"/>
      <c r="B33" s="29"/>
      <c r="C33" s="29"/>
      <c r="D33" s="30"/>
      <c r="E33" s="31"/>
      <c r="F33" s="31"/>
      <c r="G33" s="31"/>
    </row>
    <row r="34" spans="1:7">
      <c r="A34" s="28"/>
      <c r="B34" s="29"/>
      <c r="C34" s="29"/>
      <c r="D34" s="30"/>
      <c r="E34" s="31"/>
      <c r="F34" s="31"/>
      <c r="G34" s="31"/>
    </row>
    <row r="35" spans="1:7">
      <c r="A35" s="28"/>
      <c r="B35" s="29"/>
      <c r="C35" s="29"/>
      <c r="D35" s="30"/>
      <c r="E35" s="31"/>
      <c r="F35" s="31"/>
      <c r="G35" s="31"/>
    </row>
    <row r="36" spans="1:7">
      <c r="A36" s="28"/>
      <c r="B36" s="29"/>
      <c r="C36" s="29"/>
      <c r="D36" s="30"/>
      <c r="E36" s="31"/>
      <c r="F36" s="31"/>
      <c r="G36" s="31"/>
    </row>
    <row r="37" spans="1:7">
      <c r="A37" s="28"/>
      <c r="B37" s="29"/>
      <c r="C37" s="29"/>
      <c r="D37" s="30"/>
      <c r="E37" s="31"/>
      <c r="F37" s="31"/>
      <c r="G37" s="31"/>
    </row>
    <row r="38" spans="1:7">
      <c r="A38" s="28"/>
      <c r="B38" s="29"/>
      <c r="C38" s="29"/>
      <c r="D38" s="30"/>
      <c r="E38" s="31"/>
      <c r="F38" s="31"/>
      <c r="G38" s="31"/>
    </row>
    <row r="39" spans="1:7">
      <c r="A39" s="28"/>
      <c r="B39" s="29"/>
      <c r="C39" s="29"/>
      <c r="D39" s="30"/>
      <c r="E39" s="31"/>
      <c r="F39" s="31"/>
      <c r="G39" s="31"/>
    </row>
    <row r="40" spans="1:7">
      <c r="A40" s="28"/>
      <c r="B40" s="29"/>
      <c r="C40" s="29"/>
      <c r="D40" s="30"/>
      <c r="E40" s="31"/>
      <c r="F40" s="31"/>
      <c r="G40" s="31"/>
    </row>
    <row r="41" spans="1:7">
      <c r="A41" s="28"/>
      <c r="B41" s="29"/>
      <c r="C41" s="29"/>
      <c r="D41" s="30"/>
      <c r="E41" s="31"/>
      <c r="F41" s="31"/>
      <c r="G41" s="31"/>
    </row>
    <row r="42" spans="1:7">
      <c r="A42" s="28"/>
      <c r="B42" s="29"/>
      <c r="C42" s="29"/>
      <c r="D42" s="30"/>
      <c r="E42" s="31"/>
      <c r="F42" s="31"/>
      <c r="G42" s="31"/>
    </row>
    <row r="43" spans="1:7">
      <c r="A43" s="28"/>
      <c r="B43" s="29"/>
      <c r="C43" s="29"/>
      <c r="D43" s="30"/>
      <c r="E43" s="31"/>
      <c r="F43" s="31"/>
      <c r="G43" s="31"/>
    </row>
    <row r="44" spans="1:7">
      <c r="A44" s="28"/>
      <c r="B44" s="29"/>
      <c r="C44" s="29"/>
      <c r="D44" s="30"/>
      <c r="E44" s="31"/>
      <c r="F44" s="31"/>
      <c r="G44" s="31"/>
    </row>
    <row r="45" spans="1:7">
      <c r="A45" s="28"/>
      <c r="B45" s="29"/>
      <c r="C45" s="29"/>
      <c r="D45" s="30"/>
      <c r="E45" s="31"/>
      <c r="F45" s="31"/>
      <c r="G45" s="31"/>
    </row>
    <row r="46" spans="1:7">
      <c r="A46" s="28"/>
      <c r="B46" s="29"/>
      <c r="C46" s="29"/>
      <c r="D46" s="30"/>
      <c r="E46" s="31"/>
      <c r="F46" s="31"/>
      <c r="G46" s="31"/>
    </row>
    <row r="47" spans="1:7">
      <c r="A47" s="28"/>
      <c r="B47" s="29"/>
      <c r="C47" s="29"/>
      <c r="D47" s="30"/>
      <c r="E47" s="31"/>
      <c r="F47" s="31"/>
      <c r="G47" s="31"/>
    </row>
    <row r="48" spans="1:7">
      <c r="A48" s="28"/>
      <c r="B48" s="29"/>
      <c r="C48" s="29"/>
      <c r="D48" s="30"/>
      <c r="E48" s="31"/>
      <c r="F48" s="31"/>
      <c r="G48" s="31"/>
    </row>
    <row r="49" spans="1:7">
      <c r="A49" s="28"/>
      <c r="B49" s="29"/>
      <c r="C49" s="29"/>
      <c r="D49" s="30"/>
      <c r="E49" s="31"/>
      <c r="F49" s="31"/>
      <c r="G49" s="31"/>
    </row>
    <row r="50" spans="1:7">
      <c r="A50" s="28"/>
      <c r="B50" s="29"/>
      <c r="C50" s="29"/>
      <c r="D50" s="30"/>
      <c r="E50" s="31"/>
      <c r="F50" s="31"/>
      <c r="G50" s="31"/>
    </row>
    <row r="51" spans="1:7">
      <c r="A51" s="28"/>
      <c r="B51" s="29"/>
      <c r="C51" s="29"/>
      <c r="D51" s="30"/>
      <c r="E51" s="31"/>
      <c r="F51" s="31"/>
      <c r="G51" s="31"/>
    </row>
    <row r="52" spans="1:7">
      <c r="A52" s="28"/>
      <c r="B52" s="29"/>
      <c r="C52" s="29"/>
      <c r="D52" s="30"/>
      <c r="E52" s="31"/>
      <c r="F52" s="31"/>
      <c r="G52" s="31"/>
    </row>
    <row r="53" spans="1:7">
      <c r="A53" s="28"/>
      <c r="B53" s="29"/>
      <c r="C53" s="29"/>
      <c r="D53" s="30"/>
      <c r="E53" s="31"/>
      <c r="F53" s="31"/>
      <c r="G53" s="31"/>
    </row>
    <row r="54" spans="1:7">
      <c r="A54" s="28"/>
      <c r="B54" s="29"/>
      <c r="C54" s="29"/>
      <c r="D54" s="30"/>
      <c r="E54" s="31"/>
      <c r="F54" s="31"/>
      <c r="G54" s="31"/>
    </row>
    <row r="55" spans="1:7">
      <c r="A55" s="28"/>
      <c r="B55" s="29"/>
      <c r="C55" s="29"/>
      <c r="D55" s="30"/>
      <c r="E55" s="31"/>
      <c r="F55" s="31"/>
      <c r="G55" s="31"/>
    </row>
    <row r="56" spans="1:7">
      <c r="A56" s="28"/>
      <c r="B56" s="29"/>
      <c r="C56" s="29"/>
      <c r="D56" s="30"/>
      <c r="E56" s="31"/>
      <c r="F56" s="31"/>
      <c r="G56" s="31"/>
    </row>
    <row r="57" spans="1:7">
      <c r="A57" s="28"/>
      <c r="B57" s="29"/>
      <c r="C57" s="29"/>
      <c r="D57" s="30"/>
      <c r="E57" s="31"/>
      <c r="F57" s="31"/>
      <c r="G57" s="31"/>
    </row>
    <row r="58" spans="1:7">
      <c r="A58" s="28"/>
      <c r="D58" s="32"/>
      <c r="E58" s="33"/>
      <c r="F58" s="33"/>
      <c r="G58" s="33"/>
    </row>
    <row r="59" spans="1:7">
      <c r="A59" s="5"/>
      <c r="D59" s="32"/>
      <c r="E59" s="33"/>
      <c r="F59" s="33"/>
      <c r="G59" s="33"/>
    </row>
    <row r="60" spans="1:7">
      <c r="A60" s="5"/>
      <c r="D60" s="32"/>
      <c r="E60" s="33"/>
      <c r="F60" s="33"/>
      <c r="G60" s="33"/>
    </row>
    <row r="61" spans="1:7">
      <c r="A61" s="5"/>
      <c r="D61" s="32"/>
      <c r="E61" s="33"/>
      <c r="F61" s="33"/>
      <c r="G61" s="33"/>
    </row>
    <row r="62" spans="1:7">
      <c r="A62" s="5"/>
      <c r="D62" s="32"/>
      <c r="E62" s="33"/>
      <c r="F62" s="33"/>
      <c r="G62" s="33"/>
    </row>
    <row r="63" spans="1:7">
      <c r="A63" s="5"/>
      <c r="D63" s="32"/>
      <c r="E63" s="33"/>
      <c r="F63" s="33"/>
      <c r="G63" s="33"/>
    </row>
    <row r="64" spans="1:7">
      <c r="A64" s="5"/>
      <c r="D64" s="32"/>
      <c r="E64" s="33"/>
      <c r="F64" s="33"/>
      <c r="G64" s="33"/>
    </row>
    <row r="65" spans="1:7">
      <c r="A65" s="5"/>
      <c r="D65" s="32"/>
      <c r="E65" s="33"/>
      <c r="F65" s="33"/>
      <c r="G65" s="33"/>
    </row>
    <row r="66" spans="1:7">
      <c r="A66" s="5"/>
      <c r="D66" s="32"/>
      <c r="E66" s="33"/>
      <c r="F66" s="33"/>
      <c r="G66" s="33"/>
    </row>
    <row r="67" spans="1:7">
      <c r="A67" s="5"/>
      <c r="D67" s="32"/>
      <c r="E67" s="33"/>
      <c r="F67" s="33"/>
      <c r="G67" s="33"/>
    </row>
    <row r="68" spans="1:7">
      <c r="A68" s="5"/>
      <c r="D68" s="32"/>
      <c r="E68" s="33"/>
      <c r="F68" s="33"/>
      <c r="G68" s="33"/>
    </row>
    <row r="69" spans="1:7">
      <c r="A69" s="5"/>
      <c r="D69" s="32"/>
      <c r="E69" s="33"/>
      <c r="F69" s="33"/>
      <c r="G69" s="33"/>
    </row>
    <row r="70" spans="1:7">
      <c r="A70" s="5"/>
      <c r="D70" s="32"/>
      <c r="E70" s="33"/>
      <c r="F70" s="33"/>
      <c r="G70" s="33"/>
    </row>
    <row r="71" spans="1:7">
      <c r="A71" s="5"/>
      <c r="D71" s="32"/>
      <c r="E71" s="33"/>
      <c r="F71" s="33"/>
      <c r="G71" s="33"/>
    </row>
    <row r="72" spans="1:7">
      <c r="A72" s="5"/>
      <c r="D72" s="32"/>
      <c r="E72" s="33"/>
      <c r="F72" s="33"/>
      <c r="G72" s="33"/>
    </row>
    <row r="73" spans="1:7">
      <c r="A73" s="5"/>
      <c r="D73" s="32"/>
      <c r="E73" s="33"/>
      <c r="F73" s="33"/>
      <c r="G73" s="33"/>
    </row>
    <row r="74" spans="1:7">
      <c r="A74" s="5"/>
      <c r="D74" s="32"/>
      <c r="E74" s="33"/>
      <c r="F74" s="33"/>
      <c r="G74" s="33"/>
    </row>
    <row r="75" spans="1:7">
      <c r="A75" s="5"/>
      <c r="D75" s="32"/>
      <c r="E75" s="33"/>
      <c r="F75" s="33"/>
      <c r="G75" s="33"/>
    </row>
    <row r="76" spans="1:7">
      <c r="A76" s="5"/>
      <c r="D76" s="32"/>
      <c r="E76" s="33"/>
      <c r="F76" s="33"/>
      <c r="G76" s="33"/>
    </row>
    <row r="77" spans="1:7">
      <c r="A77" s="5"/>
      <c r="D77" s="32"/>
      <c r="E77" s="33"/>
      <c r="F77" s="33"/>
      <c r="G77" s="33"/>
    </row>
    <row r="78" spans="1:7">
      <c r="A78" s="5"/>
      <c r="D78" s="32"/>
      <c r="E78" s="33"/>
      <c r="F78" s="33"/>
      <c r="G78" s="33"/>
    </row>
    <row r="79" spans="1:7">
      <c r="A79" s="5"/>
      <c r="D79" s="32"/>
      <c r="E79" s="33"/>
      <c r="F79" s="33"/>
      <c r="G79" s="33"/>
    </row>
    <row r="80" spans="1:7">
      <c r="A80" s="5"/>
      <c r="D80" s="32"/>
      <c r="E80" s="33"/>
      <c r="F80" s="33"/>
      <c r="G80" s="33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sheetProtection algorithmName="SHA-512" hashValue="SDkJUJPatt+6ee++HiT3+FjHNz07cl7z8GeC+VHx1uWjVI7lEedO04kJvxBkIWv7TwxLCowbsZcPoKnU9etGdw==" saltValue="hJnizuBQQT8xKkWchoiZSw==" spinCount="100000" sheet="1" objects="1" scenarios="1" selectLockedCells="1" selectUnlockedCells="1"/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E5" sqref="E5"/>
    </sheetView>
  </sheetViews>
  <sheetFormatPr defaultColWidth="9.109375" defaultRowHeight="18"/>
  <cols>
    <col min="1" max="1" width="80.109375" style="2" customWidth="1"/>
    <col min="2" max="2" width="12.6640625" style="4" customWidth="1"/>
    <col min="3" max="7" width="25.6640625" style="4" customWidth="1"/>
    <col min="8" max="8" width="21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13" t="s">
        <v>171</v>
      </c>
    </row>
    <row r="2" spans="1:9" ht="39" customHeight="1">
      <c r="A2" s="495" t="s">
        <v>83</v>
      </c>
      <c r="B2" s="495"/>
      <c r="C2" s="495"/>
      <c r="D2" s="495"/>
      <c r="E2" s="495"/>
      <c r="F2" s="495"/>
      <c r="G2" s="495"/>
      <c r="H2" s="495"/>
    </row>
    <row r="3" spans="1:9" ht="30" customHeight="1">
      <c r="A3" s="497" t="s">
        <v>161</v>
      </c>
      <c r="B3" s="497"/>
      <c r="C3" s="497"/>
      <c r="D3" s="497"/>
      <c r="E3" s="497"/>
      <c r="F3" s="497"/>
      <c r="G3" s="497"/>
      <c r="H3" s="497"/>
    </row>
    <row r="4" spans="1:9" ht="58.5" customHeight="1">
      <c r="A4" s="493" t="s">
        <v>102</v>
      </c>
      <c r="B4" s="496" t="s">
        <v>7</v>
      </c>
      <c r="C4" s="466" t="s">
        <v>163</v>
      </c>
      <c r="D4" s="466"/>
      <c r="E4" s="499" t="s">
        <v>402</v>
      </c>
      <c r="F4" s="499"/>
      <c r="G4" s="499"/>
      <c r="H4" s="499"/>
    </row>
    <row r="5" spans="1:9" ht="68.25" customHeight="1">
      <c r="A5" s="494"/>
      <c r="B5" s="496"/>
      <c r="C5" s="413" t="s">
        <v>403</v>
      </c>
      <c r="D5" s="413" t="s">
        <v>404</v>
      </c>
      <c r="E5" s="160" t="s">
        <v>96</v>
      </c>
      <c r="F5" s="160" t="s">
        <v>92</v>
      </c>
      <c r="G5" s="76" t="s">
        <v>99</v>
      </c>
      <c r="H5" s="76" t="s">
        <v>100</v>
      </c>
    </row>
    <row r="6" spans="1:9" ht="33.75" customHeight="1">
      <c r="A6" s="15">
        <v>1</v>
      </c>
      <c r="B6" s="14">
        <v>2</v>
      </c>
      <c r="C6" s="15">
        <v>3</v>
      </c>
      <c r="D6" s="14">
        <v>4</v>
      </c>
      <c r="E6" s="15">
        <v>5</v>
      </c>
      <c r="F6" s="14">
        <v>6</v>
      </c>
      <c r="G6" s="15">
        <v>7</v>
      </c>
      <c r="H6" s="14">
        <v>8</v>
      </c>
    </row>
    <row r="7" spans="1:9" s="3" customFormat="1" ht="71.25" customHeight="1">
      <c r="A7" s="16" t="s">
        <v>49</v>
      </c>
      <c r="B7" s="24">
        <v>4000</v>
      </c>
      <c r="C7" s="17">
        <f>SUM(C8:C13)</f>
        <v>371</v>
      </c>
      <c r="D7" s="17">
        <f>SUM(D8:D13)</f>
        <v>28066</v>
      </c>
      <c r="E7" s="17">
        <f>SUM(E8:E13)</f>
        <v>19807</v>
      </c>
      <c r="F7" s="17">
        <f>SUM(F8:F13)</f>
        <v>28066</v>
      </c>
      <c r="G7" s="17">
        <f>F7-E7</f>
        <v>8259</v>
      </c>
      <c r="H7" s="264">
        <f>(F7/E7)*100</f>
        <v>141.69737971424243</v>
      </c>
    </row>
    <row r="8" spans="1:9" ht="62.25" customHeight="1">
      <c r="A8" s="18" t="s">
        <v>0</v>
      </c>
      <c r="B8" s="22" t="s">
        <v>85</v>
      </c>
      <c r="C8" s="19"/>
      <c r="D8" s="19"/>
      <c r="E8" s="19"/>
      <c r="F8" s="19"/>
      <c r="G8" s="19">
        <f t="shared" ref="G8:G13" si="0">F8-E8</f>
        <v>0</v>
      </c>
      <c r="H8" s="265"/>
    </row>
    <row r="9" spans="1:9" ht="57.75" customHeight="1">
      <c r="A9" s="18" t="s">
        <v>1</v>
      </c>
      <c r="B9" s="22">
        <v>4020</v>
      </c>
      <c r="C9" s="19">
        <v>124</v>
      </c>
      <c r="D9" s="19">
        <f>F9</f>
        <v>24800</v>
      </c>
      <c r="E9" s="19">
        <v>19747</v>
      </c>
      <c r="F9" s="19">
        <f>'Розшифровка до капівидатків'!E10</f>
        <v>24800</v>
      </c>
      <c r="G9" s="19">
        <f t="shared" si="0"/>
        <v>5053</v>
      </c>
      <c r="H9" s="265">
        <f t="shared" ref="H9:H10" si="1">(F9/E9)*100</f>
        <v>125.58869701726844</v>
      </c>
    </row>
    <row r="10" spans="1:9" ht="70.5" customHeight="1">
      <c r="A10" s="18" t="s">
        <v>15</v>
      </c>
      <c r="B10" s="22">
        <v>4030</v>
      </c>
      <c r="C10" s="19">
        <v>37</v>
      </c>
      <c r="D10" s="19">
        <f>F10</f>
        <v>468</v>
      </c>
      <c r="E10" s="19">
        <v>60</v>
      </c>
      <c r="F10" s="19">
        <f>'Розшифровка до капівидатків'!E19</f>
        <v>468</v>
      </c>
      <c r="G10" s="19">
        <f t="shared" si="0"/>
        <v>408</v>
      </c>
      <c r="H10" s="265">
        <f t="shared" si="1"/>
        <v>780</v>
      </c>
    </row>
    <row r="11" spans="1:9" ht="59.25" customHeight="1">
      <c r="A11" s="18" t="s">
        <v>2</v>
      </c>
      <c r="B11" s="22">
        <v>4040</v>
      </c>
      <c r="C11" s="19"/>
      <c r="D11" s="19"/>
      <c r="E11" s="19"/>
      <c r="F11" s="19"/>
      <c r="G11" s="19">
        <f t="shared" si="0"/>
        <v>0</v>
      </c>
      <c r="H11" s="265"/>
    </row>
    <row r="12" spans="1:9" ht="70.5" customHeight="1">
      <c r="A12" s="18" t="s">
        <v>41</v>
      </c>
      <c r="B12" s="22">
        <v>4050</v>
      </c>
      <c r="C12" s="19">
        <v>210</v>
      </c>
      <c r="D12" s="19">
        <f>F12</f>
        <v>2798</v>
      </c>
      <c r="E12" s="19"/>
      <c r="F12" s="19">
        <f>'Розшифровка до капівидатків'!E26</f>
        <v>2798</v>
      </c>
      <c r="G12" s="19">
        <f t="shared" si="0"/>
        <v>2798</v>
      </c>
      <c r="H12" s="265"/>
    </row>
    <row r="13" spans="1:9" ht="59.25" customHeight="1">
      <c r="A13" s="18" t="s">
        <v>124</v>
      </c>
      <c r="B13" s="22">
        <v>4060</v>
      </c>
      <c r="C13" s="19"/>
      <c r="D13" s="19"/>
      <c r="E13" s="19"/>
      <c r="F13" s="19"/>
      <c r="G13" s="19">
        <f t="shared" si="0"/>
        <v>0</v>
      </c>
      <c r="H13" s="265"/>
    </row>
    <row r="14" spans="1:9" ht="21">
      <c r="A14" s="20"/>
      <c r="B14" s="20"/>
      <c r="C14" s="20"/>
      <c r="D14" s="20"/>
      <c r="E14" s="20"/>
      <c r="F14" s="20"/>
      <c r="G14" s="20"/>
      <c r="H14" s="20"/>
    </row>
    <row r="15" spans="1:9" ht="21">
      <c r="A15" s="20"/>
      <c r="B15" s="20"/>
      <c r="C15" s="20"/>
      <c r="D15" s="20"/>
      <c r="E15" s="20"/>
      <c r="F15" s="20"/>
      <c r="G15" s="20"/>
      <c r="H15" s="20"/>
    </row>
    <row r="16" spans="1:9" s="1" customFormat="1" ht="19.5" customHeight="1">
      <c r="A16" s="23"/>
      <c r="B16" s="21"/>
      <c r="C16" s="21"/>
      <c r="D16" s="21"/>
      <c r="E16" s="21"/>
      <c r="F16" s="21"/>
      <c r="G16" s="21"/>
      <c r="H16" s="21"/>
      <c r="I16" s="2"/>
    </row>
    <row r="17" spans="1:8" s="229" customFormat="1" ht="54" customHeight="1">
      <c r="A17" s="260" t="s">
        <v>292</v>
      </c>
      <c r="B17" s="261"/>
      <c r="C17" s="500" t="s">
        <v>90</v>
      </c>
      <c r="D17" s="500"/>
      <c r="E17" s="262"/>
      <c r="F17" s="501" t="s">
        <v>379</v>
      </c>
      <c r="G17" s="501"/>
      <c r="H17" s="228"/>
    </row>
    <row r="18" spans="1:8" s="263" customFormat="1" ht="37.5" customHeight="1">
      <c r="A18" s="235" t="s">
        <v>45</v>
      </c>
      <c r="B18" s="236"/>
      <c r="C18" s="498" t="s">
        <v>46</v>
      </c>
      <c r="D18" s="498"/>
      <c r="E18" s="236"/>
      <c r="F18" s="502" t="s">
        <v>115</v>
      </c>
      <c r="G18" s="502"/>
      <c r="H18" s="237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sheetProtection algorithmName="SHA-512" hashValue="ad0DL56mk3EfSqAEsKHpdgTPvcefb7nPvb8MyWwhymED5QY4t9/Z9DcLMmxx5X4qB/mZs7FRWQxanjH06scv0g==" saltValue="MWcypR7bocQW1PgO/oBe6w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6" firstPageNumber="9" orientation="landscape" useFirstPageNumber="1" r:id="rId1"/>
  <headerFooter alignWithMargins="0"/>
  <ignoredErrors>
    <ignoredError sqref="B8" numberStoredAsText="1"/>
    <ignoredError sqref="H7 H1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58"/>
  <sheetViews>
    <sheetView view="pageBreakPreview" zoomScale="80" zoomScaleNormal="100" zoomScaleSheetLayoutView="80" workbookViewId="0">
      <selection activeCell="A26" sqref="A26"/>
    </sheetView>
  </sheetViews>
  <sheetFormatPr defaultColWidth="9.109375" defaultRowHeight="18"/>
  <cols>
    <col min="1" max="1" width="79.44140625" style="207" customWidth="1"/>
    <col min="2" max="2" width="16" style="71" customWidth="1"/>
    <col min="3" max="5" width="20.33203125" style="71" customWidth="1"/>
    <col min="6" max="7" width="20" style="71" customWidth="1"/>
    <col min="8" max="16384" width="9.109375" style="207"/>
  </cols>
  <sheetData>
    <row r="2" spans="1:7" ht="33.75" customHeight="1">
      <c r="A2" s="504" t="s">
        <v>208</v>
      </c>
      <c r="B2" s="504"/>
      <c r="C2" s="504"/>
      <c r="D2" s="504"/>
      <c r="E2" s="504"/>
      <c r="F2" s="504"/>
      <c r="G2" s="504"/>
    </row>
    <row r="3" spans="1:7" ht="28.5" customHeight="1">
      <c r="A3" s="210"/>
      <c r="B3" s="74"/>
      <c r="C3" s="74"/>
      <c r="D3" s="210"/>
      <c r="E3" s="210"/>
      <c r="F3" s="210"/>
      <c r="G3" s="266" t="s">
        <v>229</v>
      </c>
    </row>
    <row r="4" spans="1:7" ht="62.25" customHeight="1">
      <c r="A4" s="115" t="s">
        <v>102</v>
      </c>
      <c r="B4" s="116" t="s">
        <v>7</v>
      </c>
      <c r="C4" s="43" t="s">
        <v>405</v>
      </c>
      <c r="D4" s="43" t="s">
        <v>411</v>
      </c>
      <c r="E4" s="43" t="s">
        <v>412</v>
      </c>
      <c r="F4" s="117" t="s">
        <v>293</v>
      </c>
      <c r="G4" s="117" t="s">
        <v>192</v>
      </c>
    </row>
    <row r="5" spans="1:7" ht="23.25" customHeight="1">
      <c r="A5" s="118">
        <v>1</v>
      </c>
      <c r="B5" s="119">
        <v>2</v>
      </c>
      <c r="C5" s="119">
        <v>3</v>
      </c>
      <c r="D5" s="119">
        <v>4</v>
      </c>
      <c r="E5" s="119">
        <v>5</v>
      </c>
      <c r="F5" s="119">
        <v>6</v>
      </c>
      <c r="G5" s="119">
        <v>7</v>
      </c>
    </row>
    <row r="6" spans="1:7" ht="39" customHeight="1">
      <c r="A6" s="120" t="s">
        <v>49</v>
      </c>
      <c r="B6" s="121">
        <v>4000</v>
      </c>
      <c r="C6" s="191">
        <f>C10+C19+C26</f>
        <v>371</v>
      </c>
      <c r="D6" s="191">
        <f t="shared" ref="D6:E6" si="0">D10+D19+D26</f>
        <v>19807</v>
      </c>
      <c r="E6" s="191">
        <f t="shared" si="0"/>
        <v>28066</v>
      </c>
      <c r="F6" s="101">
        <f>E6-D6</f>
        <v>8259</v>
      </c>
      <c r="G6" s="122">
        <f>(E6/D6)*100</f>
        <v>141.69737971424243</v>
      </c>
    </row>
    <row r="7" spans="1:7" ht="33" hidden="1" customHeight="1">
      <c r="A7" s="161" t="s">
        <v>0</v>
      </c>
      <c r="B7" s="162">
        <v>4010</v>
      </c>
      <c r="C7" s="192"/>
      <c r="D7" s="193"/>
      <c r="E7" s="193"/>
      <c r="F7" s="101">
        <f t="shared" ref="F7:F33" si="1">E7-D7</f>
        <v>0</v>
      </c>
      <c r="G7" s="122" t="e">
        <f t="shared" ref="G7:G14" si="2">(E7/D7)*100</f>
        <v>#DIV/0!</v>
      </c>
    </row>
    <row r="8" spans="1:7" ht="18" hidden="1" customHeight="1">
      <c r="A8" s="124"/>
      <c r="B8" s="119"/>
      <c r="C8" s="194"/>
      <c r="D8" s="195"/>
      <c r="E8" s="195"/>
      <c r="F8" s="101">
        <f t="shared" si="1"/>
        <v>0</v>
      </c>
      <c r="G8" s="122" t="e">
        <f t="shared" si="2"/>
        <v>#DIV/0!</v>
      </c>
    </row>
    <row r="9" spans="1:7" s="78" customFormat="1" ht="20.25" hidden="1" customHeight="1">
      <c r="A9" s="125"/>
      <c r="B9" s="126"/>
      <c r="C9" s="196"/>
      <c r="D9" s="195"/>
      <c r="E9" s="195"/>
      <c r="F9" s="101">
        <f t="shared" si="1"/>
        <v>0</v>
      </c>
      <c r="G9" s="122" t="e">
        <f t="shared" si="2"/>
        <v>#DIV/0!</v>
      </c>
    </row>
    <row r="10" spans="1:7" s="78" customFormat="1" ht="33.75" customHeight="1">
      <c r="A10" s="282" t="s">
        <v>1</v>
      </c>
      <c r="B10" s="283">
        <v>4020</v>
      </c>
      <c r="C10" s="191">
        <f>SUM(C11:C18)</f>
        <v>124</v>
      </c>
      <c r="D10" s="191">
        <f>SUM(D11:D18)</f>
        <v>19747</v>
      </c>
      <c r="E10" s="191">
        <f>SUM(E11:E18)</f>
        <v>24800</v>
      </c>
      <c r="F10" s="191">
        <f t="shared" si="1"/>
        <v>5053</v>
      </c>
      <c r="G10" s="122">
        <f t="shared" si="2"/>
        <v>125.58869701726844</v>
      </c>
    </row>
    <row r="11" spans="1:7" s="78" customFormat="1" ht="20.25" hidden="1" customHeight="1">
      <c r="A11" s="268" t="s">
        <v>276</v>
      </c>
      <c r="B11" s="164"/>
      <c r="C11" s="267"/>
      <c r="D11" s="197"/>
      <c r="E11" s="197"/>
      <c r="F11" s="105">
        <f t="shared" si="1"/>
        <v>0</v>
      </c>
      <c r="G11" s="122" t="e">
        <f t="shared" si="2"/>
        <v>#DIV/0!</v>
      </c>
    </row>
    <row r="12" spans="1:7" s="78" customFormat="1" ht="20.25" hidden="1" customHeight="1">
      <c r="A12" s="269" t="s">
        <v>277</v>
      </c>
      <c r="B12" s="164"/>
      <c r="C12" s="267"/>
      <c r="D12" s="197"/>
      <c r="E12" s="197"/>
      <c r="F12" s="105">
        <f t="shared" si="1"/>
        <v>0</v>
      </c>
      <c r="G12" s="122" t="e">
        <f t="shared" si="2"/>
        <v>#DIV/0!</v>
      </c>
    </row>
    <row r="13" spans="1:7" s="78" customFormat="1" ht="20.25" hidden="1" customHeight="1">
      <c r="A13" s="269" t="s">
        <v>278</v>
      </c>
      <c r="B13" s="164"/>
      <c r="C13" s="267"/>
      <c r="D13" s="197"/>
      <c r="E13" s="197"/>
      <c r="F13" s="105">
        <f t="shared" si="1"/>
        <v>0</v>
      </c>
      <c r="G13" s="122" t="e">
        <f t="shared" si="2"/>
        <v>#DIV/0!</v>
      </c>
    </row>
    <row r="14" spans="1:7" s="78" customFormat="1" ht="24.75" customHeight="1">
      <c r="A14" s="125" t="s">
        <v>396</v>
      </c>
      <c r="B14" s="164"/>
      <c r="C14" s="267"/>
      <c r="D14" s="427">
        <v>19747</v>
      </c>
      <c r="E14" s="197">
        <v>19730</v>
      </c>
      <c r="F14" s="105">
        <f t="shared" si="1"/>
        <v>-17</v>
      </c>
      <c r="G14" s="123">
        <f t="shared" si="2"/>
        <v>99.913910973818815</v>
      </c>
    </row>
    <row r="15" spans="1:7" s="78" customFormat="1" ht="24.75" customHeight="1">
      <c r="A15" s="125" t="s">
        <v>437</v>
      </c>
      <c r="B15" s="164"/>
      <c r="C15" s="267"/>
      <c r="D15" s="427"/>
      <c r="E15" s="427">
        <v>5030</v>
      </c>
      <c r="F15" s="105">
        <f t="shared" si="1"/>
        <v>5030</v>
      </c>
      <c r="G15" s="123"/>
    </row>
    <row r="16" spans="1:7" s="78" customFormat="1" ht="24.75" customHeight="1">
      <c r="A16" s="416" t="s">
        <v>389</v>
      </c>
      <c r="B16" s="164"/>
      <c r="C16" s="267"/>
      <c r="D16" s="197"/>
      <c r="E16" s="197">
        <v>40</v>
      </c>
      <c r="F16" s="105">
        <f t="shared" si="1"/>
        <v>40</v>
      </c>
      <c r="G16" s="123"/>
    </row>
    <row r="17" spans="1:7" s="78" customFormat="1" ht="24.75" customHeight="1">
      <c r="A17" s="270" t="s">
        <v>393</v>
      </c>
      <c r="B17" s="164"/>
      <c r="C17" s="271">
        <v>21</v>
      </c>
      <c r="D17" s="197"/>
      <c r="E17" s="197"/>
      <c r="F17" s="105">
        <f t="shared" si="1"/>
        <v>0</v>
      </c>
      <c r="G17" s="123"/>
    </row>
    <row r="18" spans="1:7" s="78" customFormat="1" ht="24" customHeight="1">
      <c r="A18" s="125" t="s">
        <v>383</v>
      </c>
      <c r="B18" s="126"/>
      <c r="C18" s="196">
        <v>103</v>
      </c>
      <c r="D18" s="197"/>
      <c r="E18" s="197"/>
      <c r="F18" s="101">
        <f t="shared" si="1"/>
        <v>0</v>
      </c>
      <c r="G18" s="122"/>
    </row>
    <row r="19" spans="1:7" s="78" customFormat="1" ht="38.25" customHeight="1">
      <c r="A19" s="282" t="s">
        <v>15</v>
      </c>
      <c r="B19" s="283">
        <v>4030</v>
      </c>
      <c r="C19" s="284">
        <f>SUM(C20:C25)</f>
        <v>37</v>
      </c>
      <c r="D19" s="284">
        <f t="shared" ref="D19:E19" si="3">SUM(D20:D25)</f>
        <v>60</v>
      </c>
      <c r="E19" s="450">
        <f t="shared" si="3"/>
        <v>468</v>
      </c>
      <c r="F19" s="101">
        <f t="shared" si="1"/>
        <v>408</v>
      </c>
      <c r="G19" s="122">
        <f t="shared" ref="G19:G24" si="4">(E19/D19)*100</f>
        <v>780</v>
      </c>
    </row>
    <row r="20" spans="1:7" s="78" customFormat="1" ht="24.75" customHeight="1">
      <c r="A20" s="125" t="s">
        <v>279</v>
      </c>
      <c r="B20" s="126"/>
      <c r="C20" s="196">
        <v>37</v>
      </c>
      <c r="D20" s="197">
        <v>60</v>
      </c>
      <c r="E20" s="197">
        <v>158</v>
      </c>
      <c r="F20" s="105">
        <f t="shared" si="1"/>
        <v>98</v>
      </c>
      <c r="G20" s="123"/>
    </row>
    <row r="21" spans="1:7" s="78" customFormat="1" ht="20.25" hidden="1" customHeight="1">
      <c r="A21" s="125"/>
      <c r="B21" s="126"/>
      <c r="C21" s="196"/>
      <c r="D21" s="197"/>
      <c r="E21" s="197"/>
      <c r="F21" s="105">
        <f t="shared" si="1"/>
        <v>0</v>
      </c>
      <c r="G21" s="123" t="e">
        <f t="shared" si="4"/>
        <v>#DIV/0!</v>
      </c>
    </row>
    <row r="22" spans="1:7" s="78" customFormat="1" ht="31.5" hidden="1" customHeight="1">
      <c r="A22" s="163" t="s">
        <v>2</v>
      </c>
      <c r="B22" s="164">
        <v>4040</v>
      </c>
      <c r="C22" s="198"/>
      <c r="D22" s="199"/>
      <c r="E22" s="199"/>
      <c r="F22" s="105">
        <f t="shared" si="1"/>
        <v>0</v>
      </c>
      <c r="G22" s="123" t="e">
        <f t="shared" si="4"/>
        <v>#DIV/0!</v>
      </c>
    </row>
    <row r="23" spans="1:7" s="78" customFormat="1" ht="24" hidden="1" customHeight="1">
      <c r="A23" s="127"/>
      <c r="B23" s="128"/>
      <c r="C23" s="200"/>
      <c r="D23" s="201"/>
      <c r="E23" s="201"/>
      <c r="F23" s="105">
        <f t="shared" si="1"/>
        <v>0</v>
      </c>
      <c r="G23" s="123" t="e">
        <f t="shared" si="4"/>
        <v>#DIV/0!</v>
      </c>
    </row>
    <row r="24" spans="1:7" s="78" customFormat="1" ht="22.5" hidden="1" customHeight="1">
      <c r="A24" s="127"/>
      <c r="B24" s="128"/>
      <c r="C24" s="200"/>
      <c r="D24" s="201"/>
      <c r="E24" s="201"/>
      <c r="F24" s="105">
        <f t="shared" si="1"/>
        <v>0</v>
      </c>
      <c r="G24" s="123" t="e">
        <f t="shared" si="4"/>
        <v>#DIV/0!</v>
      </c>
    </row>
    <row r="25" spans="1:7" s="78" customFormat="1" ht="22.5" customHeight="1">
      <c r="A25" s="272" t="s">
        <v>438</v>
      </c>
      <c r="B25" s="126"/>
      <c r="C25" s="196"/>
      <c r="D25" s="197"/>
      <c r="E25" s="197">
        <v>310</v>
      </c>
      <c r="F25" s="105">
        <f t="shared" si="1"/>
        <v>310</v>
      </c>
      <c r="G25" s="123"/>
    </row>
    <row r="26" spans="1:7" s="78" customFormat="1" ht="40.5" customHeight="1">
      <c r="A26" s="282" t="s">
        <v>41</v>
      </c>
      <c r="B26" s="283">
        <v>4050</v>
      </c>
      <c r="C26" s="191">
        <f>SUM(C27:C35)</f>
        <v>210</v>
      </c>
      <c r="D26" s="191">
        <f>SUM(D27:D29)</f>
        <v>0</v>
      </c>
      <c r="E26" s="451">
        <f>SUM(E27:E35)</f>
        <v>2798</v>
      </c>
      <c r="F26" s="191">
        <f t="shared" si="1"/>
        <v>2798</v>
      </c>
      <c r="G26" s="122"/>
    </row>
    <row r="27" spans="1:7" s="78" customFormat="1" ht="20.25" hidden="1" customHeight="1">
      <c r="A27" s="272" t="s">
        <v>322</v>
      </c>
      <c r="B27" s="164"/>
      <c r="C27" s="267"/>
      <c r="D27" s="202"/>
      <c r="E27" s="202"/>
      <c r="F27" s="101">
        <f t="shared" si="1"/>
        <v>0</v>
      </c>
      <c r="G27" s="122"/>
    </row>
    <row r="28" spans="1:7" s="78" customFormat="1" ht="24.75" customHeight="1">
      <c r="A28" s="272" t="s">
        <v>394</v>
      </c>
      <c r="B28" s="164"/>
      <c r="C28" s="267">
        <v>20</v>
      </c>
      <c r="D28" s="202"/>
      <c r="E28" s="197">
        <v>17</v>
      </c>
      <c r="F28" s="105">
        <f t="shared" si="1"/>
        <v>17</v>
      </c>
      <c r="G28" s="122"/>
    </row>
    <row r="29" spans="1:7" s="78" customFormat="1" ht="20.25" hidden="1" customHeight="1">
      <c r="A29" s="125"/>
      <c r="B29" s="126"/>
      <c r="C29" s="196"/>
      <c r="D29" s="197"/>
      <c r="E29" s="197"/>
      <c r="F29" s="105">
        <f t="shared" si="1"/>
        <v>0</v>
      </c>
      <c r="G29" s="123" t="e">
        <f t="shared" ref="G29:G31" si="5">(E29/D29)*100</f>
        <v>#DIV/0!</v>
      </c>
    </row>
    <row r="30" spans="1:7" s="78" customFormat="1" ht="24.75" hidden="1" customHeight="1">
      <c r="A30" s="163" t="s">
        <v>124</v>
      </c>
      <c r="B30" s="164">
        <v>4060</v>
      </c>
      <c r="C30" s="198"/>
      <c r="D30" s="199"/>
      <c r="E30" s="199"/>
      <c r="F30" s="105">
        <f t="shared" si="1"/>
        <v>0</v>
      </c>
      <c r="G30" s="122" t="e">
        <f t="shared" si="5"/>
        <v>#DIV/0!</v>
      </c>
    </row>
    <row r="31" spans="1:7" s="78" customFormat="1" ht="12" hidden="1" customHeight="1">
      <c r="A31" s="125"/>
      <c r="B31" s="126"/>
      <c r="C31" s="196"/>
      <c r="D31" s="197"/>
      <c r="E31" s="197"/>
      <c r="F31" s="105">
        <f t="shared" si="1"/>
        <v>0</v>
      </c>
      <c r="G31" s="123" t="e">
        <f t="shared" si="5"/>
        <v>#DIV/0!</v>
      </c>
    </row>
    <row r="32" spans="1:7" s="78" customFormat="1" ht="24" customHeight="1">
      <c r="A32" s="125" t="s">
        <v>390</v>
      </c>
      <c r="B32" s="126"/>
      <c r="C32" s="196"/>
      <c r="D32" s="197"/>
      <c r="E32" s="197">
        <v>3</v>
      </c>
      <c r="F32" s="105">
        <f t="shared" si="1"/>
        <v>3</v>
      </c>
      <c r="G32" s="123"/>
    </row>
    <row r="33" spans="1:7" s="78" customFormat="1" ht="24" customHeight="1">
      <c r="A33" s="125" t="s">
        <v>389</v>
      </c>
      <c r="B33" s="126"/>
      <c r="C33" s="196"/>
      <c r="D33" s="197"/>
      <c r="E33" s="197">
        <v>8</v>
      </c>
      <c r="F33" s="105">
        <f t="shared" si="1"/>
        <v>8</v>
      </c>
      <c r="G33" s="123"/>
    </row>
    <row r="34" spans="1:7" s="78" customFormat="1" ht="24" customHeight="1">
      <c r="A34" s="125" t="s">
        <v>428</v>
      </c>
      <c r="B34" s="126"/>
      <c r="C34" s="196"/>
      <c r="D34" s="197"/>
      <c r="E34" s="427">
        <v>2770</v>
      </c>
      <c r="F34" s="105"/>
      <c r="G34" s="123"/>
    </row>
    <row r="35" spans="1:7" s="78" customFormat="1" ht="24" customHeight="1">
      <c r="A35" s="125" t="s">
        <v>384</v>
      </c>
      <c r="B35" s="126"/>
      <c r="C35" s="196">
        <v>190</v>
      </c>
      <c r="D35" s="195"/>
      <c r="E35" s="195"/>
      <c r="F35" s="123">
        <f t="shared" ref="F35" si="6">E35-D35</f>
        <v>0</v>
      </c>
      <c r="G35" s="123"/>
    </row>
    <row r="36" spans="1:7" ht="38.25" customHeight="1">
      <c r="A36" s="129"/>
      <c r="B36" s="130"/>
      <c r="C36" s="130"/>
      <c r="D36" s="131"/>
      <c r="E36" s="132"/>
      <c r="F36" s="132"/>
      <c r="G36" s="132"/>
    </row>
    <row r="37" spans="1:7" s="259" customFormat="1" ht="26.25" customHeight="1">
      <c r="A37" s="256" t="s">
        <v>292</v>
      </c>
      <c r="B37" s="503" t="s">
        <v>57</v>
      </c>
      <c r="C37" s="503"/>
      <c r="D37" s="503"/>
      <c r="E37" s="273"/>
      <c r="F37" s="479" t="s">
        <v>379</v>
      </c>
      <c r="G37" s="479"/>
    </row>
    <row r="38" spans="1:7" s="274" customFormat="1" ht="15.6">
      <c r="A38" s="439" t="s">
        <v>179</v>
      </c>
      <c r="B38" s="475" t="s">
        <v>46</v>
      </c>
      <c r="C38" s="475"/>
      <c r="D38" s="475"/>
      <c r="E38" s="221"/>
      <c r="F38" s="476" t="s">
        <v>115</v>
      </c>
      <c r="G38" s="476"/>
    </row>
    <row r="39" spans="1:7">
      <c r="A39" s="129"/>
      <c r="B39" s="130"/>
      <c r="C39" s="130"/>
      <c r="D39" s="131"/>
      <c r="E39" s="132"/>
      <c r="F39" s="132"/>
      <c r="G39" s="132"/>
    </row>
    <row r="40" spans="1:7">
      <c r="A40" s="129"/>
      <c r="B40" s="130"/>
      <c r="C40" s="130"/>
      <c r="D40" s="131"/>
      <c r="E40" s="132"/>
      <c r="F40" s="132"/>
      <c r="G40" s="132"/>
    </row>
    <row r="41" spans="1:7">
      <c r="A41" s="129"/>
      <c r="B41" s="130"/>
      <c r="C41" s="130"/>
      <c r="D41" s="131"/>
      <c r="E41" s="132"/>
      <c r="F41" s="132"/>
      <c r="G41" s="132"/>
    </row>
    <row r="42" spans="1:7">
      <c r="A42" s="129"/>
      <c r="B42" s="130"/>
      <c r="C42" s="130"/>
      <c r="D42" s="131"/>
      <c r="E42" s="132"/>
      <c r="F42" s="132"/>
      <c r="G42" s="132"/>
    </row>
    <row r="43" spans="1:7">
      <c r="A43" s="129"/>
      <c r="B43" s="130"/>
      <c r="C43" s="130"/>
      <c r="D43" s="131"/>
      <c r="E43" s="132"/>
      <c r="F43" s="132"/>
      <c r="G43" s="132"/>
    </row>
    <row r="44" spans="1:7">
      <c r="A44" s="129"/>
      <c r="B44" s="130"/>
      <c r="C44" s="130"/>
      <c r="D44" s="131"/>
      <c r="E44" s="132"/>
      <c r="F44" s="132"/>
      <c r="G44" s="132"/>
    </row>
    <row r="45" spans="1:7">
      <c r="A45" s="129"/>
      <c r="B45" s="130"/>
      <c r="C45" s="130"/>
      <c r="D45" s="131"/>
      <c r="E45" s="132"/>
      <c r="F45" s="132"/>
      <c r="G45" s="132"/>
    </row>
    <row r="46" spans="1:7">
      <c r="A46" s="129"/>
      <c r="B46" s="130"/>
      <c r="C46" s="130"/>
      <c r="D46" s="131"/>
      <c r="E46" s="132"/>
      <c r="F46" s="132"/>
      <c r="G46" s="132"/>
    </row>
    <row r="47" spans="1:7">
      <c r="A47" s="129"/>
      <c r="B47" s="130"/>
      <c r="C47" s="130"/>
      <c r="D47" s="131"/>
      <c r="E47" s="132"/>
      <c r="F47" s="132"/>
      <c r="G47" s="132"/>
    </row>
    <row r="48" spans="1:7">
      <c r="A48" s="129"/>
      <c r="B48" s="130"/>
      <c r="C48" s="130"/>
      <c r="D48" s="131"/>
      <c r="E48" s="132"/>
      <c r="F48" s="132"/>
      <c r="G48" s="132"/>
    </row>
    <row r="49" spans="1:7">
      <c r="A49" s="129"/>
      <c r="B49" s="130"/>
      <c r="C49" s="130"/>
      <c r="D49" s="131"/>
      <c r="E49" s="132"/>
      <c r="F49" s="132"/>
      <c r="G49" s="132"/>
    </row>
    <row r="50" spans="1:7">
      <c r="A50" s="129"/>
      <c r="B50" s="130"/>
      <c r="C50" s="130"/>
      <c r="D50" s="131"/>
      <c r="E50" s="132"/>
      <c r="F50" s="132"/>
      <c r="G50" s="132"/>
    </row>
    <row r="51" spans="1:7">
      <c r="A51" s="129"/>
      <c r="B51" s="130"/>
      <c r="C51" s="130"/>
      <c r="D51" s="131"/>
      <c r="E51" s="132"/>
      <c r="F51" s="132"/>
      <c r="G51" s="132"/>
    </row>
    <row r="52" spans="1:7">
      <c r="A52" s="129"/>
      <c r="B52" s="130"/>
      <c r="C52" s="130"/>
      <c r="D52" s="131"/>
      <c r="E52" s="132"/>
      <c r="F52" s="132"/>
      <c r="G52" s="132"/>
    </row>
    <row r="53" spans="1:7">
      <c r="A53" s="129"/>
      <c r="B53" s="130"/>
      <c r="C53" s="130"/>
      <c r="D53" s="131"/>
      <c r="E53" s="132"/>
      <c r="F53" s="132"/>
      <c r="G53" s="132"/>
    </row>
    <row r="54" spans="1:7">
      <c r="A54" s="129"/>
      <c r="B54" s="130"/>
      <c r="C54" s="130"/>
      <c r="D54" s="131"/>
      <c r="E54" s="132"/>
      <c r="F54" s="132"/>
      <c r="G54" s="132"/>
    </row>
    <row r="55" spans="1:7">
      <c r="A55" s="129"/>
      <c r="B55" s="130"/>
      <c r="C55" s="130"/>
      <c r="D55" s="131"/>
      <c r="E55" s="132"/>
      <c r="F55" s="132"/>
      <c r="G55" s="132"/>
    </row>
    <row r="56" spans="1:7">
      <c r="A56" s="129"/>
      <c r="B56" s="130"/>
      <c r="C56" s="130"/>
      <c r="D56" s="131"/>
      <c r="E56" s="132"/>
      <c r="F56" s="132"/>
      <c r="G56" s="132"/>
    </row>
    <row r="57" spans="1:7">
      <c r="A57" s="129"/>
      <c r="B57" s="130"/>
      <c r="C57" s="130"/>
      <c r="D57" s="131"/>
      <c r="E57" s="132"/>
      <c r="F57" s="132"/>
      <c r="G57" s="132"/>
    </row>
    <row r="58" spans="1:7">
      <c r="A58" s="129"/>
      <c r="B58" s="130"/>
      <c r="C58" s="130"/>
      <c r="D58" s="131"/>
      <c r="E58" s="132"/>
      <c r="F58" s="132"/>
      <c r="G58" s="132"/>
    </row>
    <row r="59" spans="1:7">
      <c r="A59" s="129"/>
      <c r="B59" s="130"/>
      <c r="C59" s="130"/>
      <c r="D59" s="131"/>
      <c r="E59" s="132"/>
      <c r="F59" s="132"/>
      <c r="G59" s="132"/>
    </row>
    <row r="60" spans="1:7">
      <c r="A60" s="129"/>
      <c r="B60" s="130"/>
      <c r="C60" s="130"/>
      <c r="D60" s="131"/>
      <c r="E60" s="132"/>
      <c r="F60" s="132"/>
      <c r="G60" s="132"/>
    </row>
    <row r="61" spans="1:7">
      <c r="A61" s="129"/>
      <c r="B61" s="130"/>
      <c r="C61" s="130"/>
      <c r="D61" s="131"/>
      <c r="E61" s="132"/>
      <c r="F61" s="132"/>
      <c r="G61" s="132"/>
    </row>
    <row r="62" spans="1:7">
      <c r="A62" s="129"/>
      <c r="B62" s="130"/>
      <c r="C62" s="130"/>
      <c r="D62" s="131"/>
      <c r="E62" s="132"/>
      <c r="F62" s="132"/>
      <c r="G62" s="132"/>
    </row>
    <row r="63" spans="1:7">
      <c r="A63" s="129"/>
      <c r="B63" s="130"/>
      <c r="C63" s="130"/>
      <c r="D63" s="131"/>
      <c r="E63" s="132"/>
      <c r="F63" s="132"/>
      <c r="G63" s="132"/>
    </row>
    <row r="64" spans="1:7">
      <c r="A64" s="129"/>
      <c r="B64" s="130"/>
      <c r="C64" s="130"/>
      <c r="D64" s="131"/>
      <c r="E64" s="132"/>
      <c r="F64" s="132"/>
      <c r="G64" s="132"/>
    </row>
    <row r="65" spans="1:7">
      <c r="A65" s="129"/>
      <c r="B65" s="130"/>
      <c r="C65" s="130"/>
      <c r="D65" s="131"/>
      <c r="E65" s="132"/>
      <c r="F65" s="132"/>
      <c r="G65" s="132"/>
    </row>
    <row r="66" spans="1:7">
      <c r="A66" s="129"/>
      <c r="B66" s="130"/>
      <c r="C66" s="130"/>
      <c r="D66" s="131"/>
      <c r="E66" s="132"/>
      <c r="F66" s="132"/>
      <c r="G66" s="132"/>
    </row>
    <row r="67" spans="1:7">
      <c r="A67" s="129"/>
      <c r="B67" s="130"/>
      <c r="C67" s="130"/>
      <c r="D67" s="131"/>
      <c r="E67" s="132"/>
      <c r="F67" s="132"/>
      <c r="G67" s="132"/>
    </row>
    <row r="68" spans="1:7">
      <c r="A68" s="129"/>
      <c r="D68" s="133"/>
      <c r="E68" s="134"/>
      <c r="F68" s="134"/>
      <c r="G68" s="134"/>
    </row>
    <row r="69" spans="1:7">
      <c r="A69" s="88"/>
      <c r="D69" s="133"/>
      <c r="E69" s="134"/>
      <c r="F69" s="134"/>
      <c r="G69" s="134"/>
    </row>
    <row r="70" spans="1:7">
      <c r="A70" s="88"/>
      <c r="D70" s="133"/>
      <c r="E70" s="134"/>
      <c r="F70" s="134"/>
      <c r="G70" s="134"/>
    </row>
    <row r="71" spans="1:7">
      <c r="A71" s="88"/>
      <c r="D71" s="133"/>
      <c r="E71" s="134"/>
      <c r="F71" s="134"/>
      <c r="G71" s="134"/>
    </row>
    <row r="72" spans="1:7">
      <c r="A72" s="88"/>
      <c r="D72" s="133"/>
      <c r="E72" s="134"/>
      <c r="F72" s="134"/>
      <c r="G72" s="134"/>
    </row>
    <row r="73" spans="1:7">
      <c r="A73" s="88"/>
      <c r="D73" s="133"/>
      <c r="E73" s="134"/>
      <c r="F73" s="134"/>
      <c r="G73" s="134"/>
    </row>
    <row r="74" spans="1:7">
      <c r="A74" s="88"/>
      <c r="D74" s="133"/>
      <c r="E74" s="134"/>
      <c r="F74" s="134"/>
      <c r="G74" s="134"/>
    </row>
    <row r="75" spans="1:7">
      <c r="A75" s="88"/>
      <c r="D75" s="133"/>
      <c r="E75" s="134"/>
      <c r="F75" s="134"/>
      <c r="G75" s="134"/>
    </row>
    <row r="76" spans="1:7">
      <c r="A76" s="88"/>
      <c r="D76" s="133"/>
      <c r="E76" s="134"/>
      <c r="F76" s="134"/>
      <c r="G76" s="134"/>
    </row>
    <row r="77" spans="1:7">
      <c r="A77" s="88"/>
      <c r="D77" s="133"/>
      <c r="E77" s="134"/>
      <c r="F77" s="134"/>
      <c r="G77" s="134"/>
    </row>
    <row r="78" spans="1:7">
      <c r="A78" s="88"/>
      <c r="D78" s="133"/>
      <c r="E78" s="134"/>
      <c r="F78" s="134"/>
      <c r="G78" s="134"/>
    </row>
    <row r="79" spans="1:7">
      <c r="A79" s="88"/>
      <c r="D79" s="133"/>
      <c r="E79" s="134"/>
      <c r="F79" s="134"/>
      <c r="G79" s="134"/>
    </row>
    <row r="80" spans="1:7">
      <c r="A80" s="88"/>
      <c r="D80" s="133"/>
      <c r="E80" s="134"/>
      <c r="F80" s="134"/>
      <c r="G80" s="134"/>
    </row>
    <row r="81" spans="1:7">
      <c r="A81" s="88"/>
      <c r="D81" s="133"/>
      <c r="E81" s="134"/>
      <c r="F81" s="134"/>
      <c r="G81" s="134"/>
    </row>
    <row r="82" spans="1:7">
      <c r="A82" s="88"/>
      <c r="D82" s="133"/>
      <c r="E82" s="134"/>
      <c r="F82" s="134"/>
      <c r="G82" s="134"/>
    </row>
    <row r="83" spans="1:7">
      <c r="A83" s="88"/>
      <c r="D83" s="133"/>
      <c r="E83" s="134"/>
      <c r="F83" s="134"/>
      <c r="G83" s="134"/>
    </row>
    <row r="84" spans="1:7">
      <c r="A84" s="88"/>
      <c r="D84" s="133"/>
      <c r="E84" s="134"/>
      <c r="F84" s="134"/>
      <c r="G84" s="134"/>
    </row>
    <row r="85" spans="1:7">
      <c r="A85" s="88"/>
      <c r="D85" s="133"/>
      <c r="E85" s="134"/>
      <c r="F85" s="134"/>
      <c r="G85" s="134"/>
    </row>
    <row r="86" spans="1:7">
      <c r="A86" s="88"/>
      <c r="D86" s="133"/>
      <c r="E86" s="134"/>
      <c r="F86" s="134"/>
      <c r="G86" s="134"/>
    </row>
    <row r="87" spans="1:7">
      <c r="A87" s="88"/>
      <c r="D87" s="133"/>
      <c r="E87" s="134"/>
      <c r="F87" s="134"/>
      <c r="G87" s="134"/>
    </row>
    <row r="88" spans="1:7">
      <c r="A88" s="88"/>
      <c r="D88" s="133"/>
      <c r="E88" s="134"/>
      <c r="F88" s="134"/>
      <c r="G88" s="134"/>
    </row>
    <row r="89" spans="1:7">
      <c r="A89" s="88"/>
      <c r="D89" s="133"/>
      <c r="E89" s="134"/>
      <c r="F89" s="134"/>
      <c r="G89" s="134"/>
    </row>
    <row r="90" spans="1:7">
      <c r="A90" s="88"/>
      <c r="D90" s="133"/>
      <c r="E90" s="134"/>
      <c r="F90" s="134"/>
      <c r="G90" s="134"/>
    </row>
    <row r="91" spans="1:7">
      <c r="A91" s="88"/>
    </row>
    <row r="92" spans="1:7">
      <c r="A92" s="89"/>
    </row>
    <row r="93" spans="1:7">
      <c r="A93" s="89"/>
    </row>
    <row r="94" spans="1:7">
      <c r="A94" s="89"/>
    </row>
    <row r="95" spans="1:7">
      <c r="A95" s="89"/>
    </row>
    <row r="96" spans="1:7">
      <c r="A96" s="89"/>
    </row>
    <row r="97" spans="1:1">
      <c r="A97" s="89"/>
    </row>
    <row r="98" spans="1: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  <row r="112" spans="1:1">
      <c r="A112" s="89"/>
    </row>
    <row r="113" spans="1:1">
      <c r="A113" s="89"/>
    </row>
    <row r="114" spans="1:1">
      <c r="A114" s="89"/>
    </row>
    <row r="115" spans="1:1">
      <c r="A115" s="89"/>
    </row>
    <row r="116" spans="1:1">
      <c r="A116" s="89"/>
    </row>
    <row r="117" spans="1:1">
      <c r="A117" s="89"/>
    </row>
    <row r="118" spans="1:1">
      <c r="A118" s="89"/>
    </row>
    <row r="119" spans="1:1">
      <c r="A119" s="89"/>
    </row>
    <row r="120" spans="1:1">
      <c r="A120" s="89"/>
    </row>
    <row r="121" spans="1:1">
      <c r="A121" s="89"/>
    </row>
    <row r="122" spans="1:1">
      <c r="A122" s="89"/>
    </row>
    <row r="123" spans="1:1">
      <c r="A123" s="89"/>
    </row>
    <row r="124" spans="1:1">
      <c r="A124" s="89"/>
    </row>
    <row r="125" spans="1:1">
      <c r="A125" s="89"/>
    </row>
    <row r="126" spans="1:1">
      <c r="A126" s="89"/>
    </row>
    <row r="127" spans="1:1">
      <c r="A127" s="89"/>
    </row>
    <row r="128" spans="1:1">
      <c r="A128" s="89"/>
    </row>
    <row r="129" spans="1:1">
      <c r="A129" s="89"/>
    </row>
    <row r="130" spans="1:1">
      <c r="A130" s="89"/>
    </row>
    <row r="131" spans="1:1">
      <c r="A131" s="89"/>
    </row>
    <row r="132" spans="1:1">
      <c r="A132" s="89"/>
    </row>
    <row r="133" spans="1:1">
      <c r="A133" s="89"/>
    </row>
    <row r="134" spans="1:1">
      <c r="A134" s="89"/>
    </row>
    <row r="135" spans="1:1">
      <c r="A135" s="89"/>
    </row>
    <row r="136" spans="1:1">
      <c r="A136" s="89"/>
    </row>
    <row r="137" spans="1:1">
      <c r="A137" s="89"/>
    </row>
    <row r="138" spans="1:1">
      <c r="A138" s="89"/>
    </row>
    <row r="139" spans="1:1">
      <c r="A139" s="89"/>
    </row>
    <row r="140" spans="1:1">
      <c r="A140" s="89"/>
    </row>
    <row r="141" spans="1:1">
      <c r="A141" s="89"/>
    </row>
    <row r="142" spans="1:1">
      <c r="A142" s="89"/>
    </row>
    <row r="143" spans="1:1">
      <c r="A143" s="89"/>
    </row>
    <row r="144" spans="1:1">
      <c r="A144" s="89"/>
    </row>
    <row r="145" spans="1:1">
      <c r="A145" s="89"/>
    </row>
    <row r="146" spans="1:1">
      <c r="A146" s="89"/>
    </row>
    <row r="147" spans="1:1">
      <c r="A147" s="89"/>
    </row>
    <row r="148" spans="1:1">
      <c r="A148" s="89"/>
    </row>
    <row r="149" spans="1:1">
      <c r="A149" s="89"/>
    </row>
    <row r="150" spans="1:1">
      <c r="A150" s="89"/>
    </row>
    <row r="151" spans="1:1">
      <c r="A151" s="89"/>
    </row>
    <row r="152" spans="1:1">
      <c r="A152" s="89"/>
    </row>
    <row r="153" spans="1:1">
      <c r="A153" s="89"/>
    </row>
    <row r="154" spans="1:1">
      <c r="A154" s="89"/>
    </row>
    <row r="155" spans="1:1">
      <c r="A155" s="89"/>
    </row>
    <row r="156" spans="1:1">
      <c r="A156" s="89"/>
    </row>
    <row r="157" spans="1:1">
      <c r="A157" s="89"/>
    </row>
    <row r="158" spans="1:1">
      <c r="A158" s="89"/>
    </row>
    <row r="159" spans="1:1">
      <c r="A159" s="89"/>
    </row>
    <row r="160" spans="1:1">
      <c r="A160" s="89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  <row r="174" spans="1:1">
      <c r="A174" s="89"/>
    </row>
    <row r="175" spans="1:1">
      <c r="A175" s="89"/>
    </row>
    <row r="176" spans="1:1">
      <c r="A176" s="89"/>
    </row>
    <row r="177" spans="1:1">
      <c r="A177" s="89"/>
    </row>
    <row r="178" spans="1:1">
      <c r="A178" s="89"/>
    </row>
    <row r="179" spans="1:1">
      <c r="A179" s="89"/>
    </row>
    <row r="180" spans="1:1">
      <c r="A180" s="89"/>
    </row>
    <row r="181" spans="1:1">
      <c r="A181" s="89"/>
    </row>
    <row r="182" spans="1:1">
      <c r="A182" s="89"/>
    </row>
    <row r="183" spans="1:1">
      <c r="A183" s="89"/>
    </row>
    <row r="184" spans="1:1">
      <c r="A184" s="89"/>
    </row>
    <row r="185" spans="1:1">
      <c r="A185" s="89"/>
    </row>
    <row r="186" spans="1:1">
      <c r="A186" s="89"/>
    </row>
    <row r="187" spans="1:1">
      <c r="A187" s="89"/>
    </row>
    <row r="188" spans="1:1">
      <c r="A188" s="89"/>
    </row>
    <row r="189" spans="1:1">
      <c r="A189" s="89"/>
    </row>
    <row r="190" spans="1:1">
      <c r="A190" s="89"/>
    </row>
    <row r="191" spans="1:1">
      <c r="A191" s="89"/>
    </row>
    <row r="192" spans="1:1">
      <c r="A192" s="89"/>
    </row>
    <row r="193" spans="1:1">
      <c r="A193" s="89"/>
    </row>
    <row r="194" spans="1:1">
      <c r="A194" s="89"/>
    </row>
    <row r="195" spans="1:1">
      <c r="A195" s="89"/>
    </row>
    <row r="196" spans="1:1">
      <c r="A196" s="89"/>
    </row>
    <row r="197" spans="1:1">
      <c r="A197" s="89"/>
    </row>
    <row r="198" spans="1:1">
      <c r="A198" s="89"/>
    </row>
    <row r="199" spans="1:1">
      <c r="A199" s="89"/>
    </row>
    <row r="200" spans="1:1">
      <c r="A200" s="89"/>
    </row>
    <row r="201" spans="1:1">
      <c r="A201" s="89"/>
    </row>
    <row r="202" spans="1:1">
      <c r="A202" s="89"/>
    </row>
    <row r="203" spans="1:1">
      <c r="A203" s="89"/>
    </row>
    <row r="204" spans="1:1">
      <c r="A204" s="89"/>
    </row>
    <row r="205" spans="1:1">
      <c r="A205" s="89"/>
    </row>
    <row r="206" spans="1:1">
      <c r="A206" s="89"/>
    </row>
    <row r="207" spans="1:1">
      <c r="A207" s="89"/>
    </row>
    <row r="208" spans="1:1">
      <c r="A208" s="89"/>
    </row>
    <row r="209" spans="1:1">
      <c r="A209" s="89"/>
    </row>
    <row r="210" spans="1:1">
      <c r="A210" s="89"/>
    </row>
    <row r="211" spans="1:1">
      <c r="A211" s="89"/>
    </row>
    <row r="212" spans="1:1">
      <c r="A212" s="89"/>
    </row>
    <row r="213" spans="1:1">
      <c r="A213" s="89"/>
    </row>
    <row r="214" spans="1:1">
      <c r="A214" s="89"/>
    </row>
    <row r="215" spans="1:1">
      <c r="A215" s="89"/>
    </row>
    <row r="216" spans="1:1">
      <c r="A216" s="89"/>
    </row>
    <row r="217" spans="1:1">
      <c r="A217" s="89"/>
    </row>
    <row r="218" spans="1:1">
      <c r="A218" s="89"/>
    </row>
    <row r="219" spans="1:1">
      <c r="A219" s="89"/>
    </row>
    <row r="220" spans="1:1">
      <c r="A220" s="89"/>
    </row>
    <row r="221" spans="1:1">
      <c r="A221" s="89"/>
    </row>
    <row r="222" spans="1:1">
      <c r="A222" s="89"/>
    </row>
    <row r="223" spans="1:1">
      <c r="A223" s="89"/>
    </row>
    <row r="224" spans="1:1">
      <c r="A224" s="89"/>
    </row>
    <row r="225" spans="1:1">
      <c r="A225" s="89"/>
    </row>
    <row r="226" spans="1:1">
      <c r="A226" s="89"/>
    </row>
    <row r="227" spans="1:1">
      <c r="A227" s="89"/>
    </row>
    <row r="228" spans="1:1">
      <c r="A228" s="89"/>
    </row>
    <row r="229" spans="1:1">
      <c r="A229" s="89"/>
    </row>
    <row r="230" spans="1:1">
      <c r="A230" s="89"/>
    </row>
    <row r="231" spans="1:1">
      <c r="A231" s="89"/>
    </row>
    <row r="232" spans="1:1">
      <c r="A232" s="89"/>
    </row>
    <row r="233" spans="1:1">
      <c r="A233" s="89"/>
    </row>
    <row r="234" spans="1:1">
      <c r="A234" s="89"/>
    </row>
    <row r="235" spans="1:1">
      <c r="A235" s="89"/>
    </row>
    <row r="236" spans="1:1">
      <c r="A236" s="89"/>
    </row>
    <row r="237" spans="1:1">
      <c r="A237" s="89"/>
    </row>
    <row r="238" spans="1:1">
      <c r="A238" s="89"/>
    </row>
    <row r="239" spans="1:1">
      <c r="A239" s="89"/>
    </row>
    <row r="240" spans="1:1">
      <c r="A240" s="89"/>
    </row>
    <row r="241" spans="1:1">
      <c r="A241" s="89"/>
    </row>
    <row r="242" spans="1:1">
      <c r="A242" s="89"/>
    </row>
    <row r="243" spans="1:1">
      <c r="A243" s="89"/>
    </row>
    <row r="244" spans="1:1">
      <c r="A244" s="89"/>
    </row>
    <row r="245" spans="1:1">
      <c r="A245" s="89"/>
    </row>
    <row r="246" spans="1:1">
      <c r="A246" s="89"/>
    </row>
    <row r="247" spans="1:1">
      <c r="A247" s="89"/>
    </row>
    <row r="248" spans="1:1">
      <c r="A248" s="89"/>
    </row>
    <row r="249" spans="1:1">
      <c r="A249" s="89"/>
    </row>
    <row r="250" spans="1:1">
      <c r="A250" s="89"/>
    </row>
    <row r="251" spans="1:1">
      <c r="A251" s="89"/>
    </row>
    <row r="252" spans="1:1">
      <c r="A252" s="89"/>
    </row>
    <row r="253" spans="1:1">
      <c r="A253" s="89"/>
    </row>
    <row r="254" spans="1:1">
      <c r="A254" s="89"/>
    </row>
    <row r="255" spans="1:1">
      <c r="A255" s="89"/>
    </row>
    <row r="256" spans="1:1">
      <c r="A256" s="89"/>
    </row>
    <row r="257" spans="1:1">
      <c r="A257" s="89"/>
    </row>
    <row r="258" spans="1:1">
      <c r="A258" s="89"/>
    </row>
  </sheetData>
  <sheetProtection algorithmName="SHA-512" hashValue="EZwZTmUA24colLiYOtHSosCHuVyOBbpx3pXVHJww6nDJDTUZ7yohcHDA4YScVknapRfFDX7J1DgmjmddYY2dog==" saltValue="TXuNyROjr7JBAOtO9cRf4Q==" spinCount="100000" sheet="1" objects="1" scenarios="1" selectLockedCells="1" selectUnlockedCells="1"/>
  <mergeCells count="5">
    <mergeCell ref="B37:D37"/>
    <mergeCell ref="B38:D38"/>
    <mergeCell ref="F37:G37"/>
    <mergeCell ref="F38:G38"/>
    <mergeCell ref="A2:G2"/>
  </mergeCells>
  <pageMargins left="0.59055118110236227" right="0.59055118110236227" top="0.98425196850393704" bottom="0.59055118110236227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view="pageBreakPreview" topLeftCell="A10" zoomScale="65" zoomScaleNormal="75" zoomScaleSheetLayoutView="65" workbookViewId="0">
      <selection activeCell="F25" sqref="F25:H25"/>
    </sheetView>
  </sheetViews>
  <sheetFormatPr defaultColWidth="9.109375" defaultRowHeight="18"/>
  <cols>
    <col min="1" max="1" width="44.88671875" style="9" customWidth="1"/>
    <col min="2" max="2" width="19.33203125" style="315" customWidth="1"/>
    <col min="3" max="3" width="15.88671875" style="9" customWidth="1"/>
    <col min="4" max="4" width="16.109375" style="9" customWidth="1"/>
    <col min="5" max="5" width="15.44140625" style="9" customWidth="1"/>
    <col min="6" max="6" width="16.5546875" style="9" customWidth="1"/>
    <col min="7" max="7" width="15.33203125" style="9" customWidth="1"/>
    <col min="8" max="8" width="16.5546875" style="9" customWidth="1"/>
    <col min="9" max="9" width="16.109375" style="9" customWidth="1"/>
    <col min="10" max="10" width="16.44140625" style="9" customWidth="1"/>
    <col min="11" max="11" width="16.5546875" style="9" customWidth="1"/>
    <col min="12" max="12" width="16.88671875" style="9" customWidth="1"/>
    <col min="13" max="15" width="16.6640625" style="9" customWidth="1"/>
    <col min="16" max="16384" width="9.109375" style="9"/>
  </cols>
  <sheetData>
    <row r="1" spans="1:15" ht="20.399999999999999">
      <c r="O1" s="344" t="s">
        <v>172</v>
      </c>
    </row>
    <row r="2" spans="1:15" s="418" customFormat="1" ht="27.75" customHeight="1">
      <c r="A2" s="554" t="s">
        <v>66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</row>
    <row r="3" spans="1:15" s="455" customFormat="1" ht="27.75" customHeight="1">
      <c r="A3" s="555" t="s">
        <v>433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</row>
    <row r="4" spans="1:15" s="418" customFormat="1" ht="27.75" customHeight="1">
      <c r="A4" s="557" t="s">
        <v>296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</row>
    <row r="5" spans="1:15" ht="21">
      <c r="A5" s="558"/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</row>
    <row r="6" spans="1:15" ht="41.25" customHeight="1">
      <c r="A6" s="545" t="s">
        <v>131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  <c r="N6" s="545"/>
      <c r="O6" s="545"/>
    </row>
    <row r="7" spans="1:15" ht="33" customHeight="1">
      <c r="A7" s="559" t="s">
        <v>113</v>
      </c>
      <c r="B7" s="559"/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59"/>
      <c r="N7" s="559"/>
      <c r="O7" s="559"/>
    </row>
    <row r="8" spans="1:15" s="45" customFormat="1" ht="74.25" customHeight="1">
      <c r="A8" s="547" t="s">
        <v>102</v>
      </c>
      <c r="B8" s="547"/>
      <c r="C8" s="571" t="s">
        <v>413</v>
      </c>
      <c r="D8" s="571"/>
      <c r="E8" s="553"/>
      <c r="F8" s="552" t="s">
        <v>414</v>
      </c>
      <c r="G8" s="571"/>
      <c r="H8" s="553"/>
      <c r="I8" s="547" t="s">
        <v>415</v>
      </c>
      <c r="J8" s="547"/>
      <c r="K8" s="547"/>
      <c r="L8" s="547" t="s">
        <v>211</v>
      </c>
      <c r="M8" s="547"/>
      <c r="N8" s="552" t="s">
        <v>212</v>
      </c>
      <c r="O8" s="553"/>
    </row>
    <row r="9" spans="1:15" s="45" customFormat="1" ht="27.75" customHeight="1">
      <c r="A9" s="547">
        <v>1</v>
      </c>
      <c r="B9" s="547"/>
      <c r="C9" s="571">
        <v>2</v>
      </c>
      <c r="D9" s="571"/>
      <c r="E9" s="553"/>
      <c r="F9" s="552">
        <v>3</v>
      </c>
      <c r="G9" s="571"/>
      <c r="H9" s="553"/>
      <c r="I9" s="547">
        <v>4</v>
      </c>
      <c r="J9" s="547"/>
      <c r="K9" s="547"/>
      <c r="L9" s="552">
        <v>5</v>
      </c>
      <c r="M9" s="553"/>
      <c r="N9" s="547">
        <v>6</v>
      </c>
      <c r="O9" s="547"/>
    </row>
    <row r="10" spans="1:15" s="45" customFormat="1" ht="135.75" customHeight="1">
      <c r="A10" s="561" t="s">
        <v>343</v>
      </c>
      <c r="B10" s="561"/>
      <c r="C10" s="519">
        <v>214</v>
      </c>
      <c r="D10" s="520"/>
      <c r="E10" s="521"/>
      <c r="F10" s="519">
        <f>SUM(F11:H13)</f>
        <v>214</v>
      </c>
      <c r="G10" s="520"/>
      <c r="H10" s="521"/>
      <c r="I10" s="519">
        <f>SUM(I11:K13)</f>
        <v>216</v>
      </c>
      <c r="J10" s="520"/>
      <c r="K10" s="521"/>
      <c r="L10" s="562">
        <f t="shared" ref="L10:L25" si="0">I10-F10</f>
        <v>2</v>
      </c>
      <c r="M10" s="562"/>
      <c r="N10" s="543">
        <f t="shared" ref="N10:N25" si="1">IF(F10=0,0,I10/F10*100)</f>
        <v>100.93457943925233</v>
      </c>
      <c r="O10" s="544"/>
    </row>
    <row r="11" spans="1:15" s="45" customFormat="1" ht="33" customHeight="1">
      <c r="A11" s="505" t="s">
        <v>104</v>
      </c>
      <c r="B11" s="505"/>
      <c r="C11" s="572">
        <v>1</v>
      </c>
      <c r="D11" s="573"/>
      <c r="E11" s="574"/>
      <c r="F11" s="516">
        <v>1</v>
      </c>
      <c r="G11" s="517"/>
      <c r="H11" s="518"/>
      <c r="I11" s="516">
        <v>1</v>
      </c>
      <c r="J11" s="517"/>
      <c r="K11" s="518"/>
      <c r="L11" s="522">
        <f t="shared" si="0"/>
        <v>0</v>
      </c>
      <c r="M11" s="522"/>
      <c r="N11" s="514">
        <f t="shared" si="1"/>
        <v>100</v>
      </c>
      <c r="O11" s="515"/>
    </row>
    <row r="12" spans="1:15" s="45" customFormat="1" ht="33" customHeight="1">
      <c r="A12" s="505" t="s">
        <v>103</v>
      </c>
      <c r="B12" s="505"/>
      <c r="C12" s="572">
        <v>40</v>
      </c>
      <c r="D12" s="573"/>
      <c r="E12" s="574"/>
      <c r="F12" s="516">
        <v>40</v>
      </c>
      <c r="G12" s="517"/>
      <c r="H12" s="518"/>
      <c r="I12" s="516">
        <v>40</v>
      </c>
      <c r="J12" s="517"/>
      <c r="K12" s="518"/>
      <c r="L12" s="522">
        <f t="shared" si="0"/>
        <v>0</v>
      </c>
      <c r="M12" s="522"/>
      <c r="N12" s="514">
        <f t="shared" si="1"/>
        <v>100</v>
      </c>
      <c r="O12" s="515"/>
    </row>
    <row r="13" spans="1:15" s="45" customFormat="1" ht="33" customHeight="1">
      <c r="A13" s="505" t="s">
        <v>105</v>
      </c>
      <c r="B13" s="505"/>
      <c r="C13" s="572">
        <v>173</v>
      </c>
      <c r="D13" s="573"/>
      <c r="E13" s="574"/>
      <c r="F13" s="516">
        <v>173</v>
      </c>
      <c r="G13" s="517"/>
      <c r="H13" s="518"/>
      <c r="I13" s="516">
        <v>175</v>
      </c>
      <c r="J13" s="517"/>
      <c r="K13" s="518"/>
      <c r="L13" s="522">
        <f t="shared" si="0"/>
        <v>2</v>
      </c>
      <c r="M13" s="522"/>
      <c r="N13" s="514">
        <f t="shared" si="1"/>
        <v>101.15606936416187</v>
      </c>
      <c r="O13" s="515"/>
    </row>
    <row r="14" spans="1:15" s="45" customFormat="1" ht="44.25" customHeight="1">
      <c r="A14" s="561" t="s">
        <v>159</v>
      </c>
      <c r="B14" s="561"/>
      <c r="C14" s="519">
        <v>27468</v>
      </c>
      <c r="D14" s="520"/>
      <c r="E14" s="521"/>
      <c r="F14" s="519">
        <f>SUM(F15:H17)</f>
        <v>30069</v>
      </c>
      <c r="G14" s="520"/>
      <c r="H14" s="521"/>
      <c r="I14" s="519">
        <f>SUM(I15:K17)</f>
        <v>29932</v>
      </c>
      <c r="J14" s="520"/>
      <c r="K14" s="521"/>
      <c r="L14" s="562">
        <f t="shared" si="0"/>
        <v>-137</v>
      </c>
      <c r="M14" s="562"/>
      <c r="N14" s="543">
        <f t="shared" si="1"/>
        <v>99.544381256443515</v>
      </c>
      <c r="O14" s="544"/>
    </row>
    <row r="15" spans="1:15" s="45" customFormat="1" ht="33" customHeight="1">
      <c r="A15" s="505" t="s">
        <v>104</v>
      </c>
      <c r="B15" s="505"/>
      <c r="C15" s="516">
        <v>288</v>
      </c>
      <c r="D15" s="517"/>
      <c r="E15" s="518"/>
      <c r="F15" s="516">
        <v>298</v>
      </c>
      <c r="G15" s="517"/>
      <c r="H15" s="518"/>
      <c r="I15" s="516">
        <v>312</v>
      </c>
      <c r="J15" s="517"/>
      <c r="K15" s="518"/>
      <c r="L15" s="522">
        <f t="shared" si="0"/>
        <v>14</v>
      </c>
      <c r="M15" s="522"/>
      <c r="N15" s="514">
        <f t="shared" si="1"/>
        <v>104.69798657718121</v>
      </c>
      <c r="O15" s="515"/>
    </row>
    <row r="16" spans="1:15" s="45" customFormat="1" ht="33" customHeight="1">
      <c r="A16" s="505" t="s">
        <v>103</v>
      </c>
      <c r="B16" s="505"/>
      <c r="C16" s="516">
        <v>6775</v>
      </c>
      <c r="D16" s="517"/>
      <c r="E16" s="518"/>
      <c r="F16" s="516">
        <v>7406</v>
      </c>
      <c r="G16" s="517"/>
      <c r="H16" s="518"/>
      <c r="I16" s="516">
        <v>8415</v>
      </c>
      <c r="J16" s="517"/>
      <c r="K16" s="518"/>
      <c r="L16" s="522">
        <f t="shared" si="0"/>
        <v>1009</v>
      </c>
      <c r="M16" s="522"/>
      <c r="N16" s="514">
        <f t="shared" si="1"/>
        <v>113.62408857682959</v>
      </c>
      <c r="O16" s="515"/>
    </row>
    <row r="17" spans="1:25" s="45" customFormat="1" ht="33" customHeight="1">
      <c r="A17" s="505" t="s">
        <v>105</v>
      </c>
      <c r="B17" s="505"/>
      <c r="C17" s="516">
        <v>20405</v>
      </c>
      <c r="D17" s="517"/>
      <c r="E17" s="518"/>
      <c r="F17" s="516">
        <v>22365</v>
      </c>
      <c r="G17" s="517"/>
      <c r="H17" s="518"/>
      <c r="I17" s="516">
        <v>21205</v>
      </c>
      <c r="J17" s="517"/>
      <c r="K17" s="518"/>
      <c r="L17" s="522">
        <f t="shared" si="0"/>
        <v>-1160</v>
      </c>
      <c r="M17" s="522"/>
      <c r="N17" s="514">
        <f t="shared" si="1"/>
        <v>94.813324390789177</v>
      </c>
      <c r="O17" s="515"/>
    </row>
    <row r="18" spans="1:25" s="45" customFormat="1" ht="47.25" customHeight="1">
      <c r="A18" s="561" t="s">
        <v>160</v>
      </c>
      <c r="B18" s="561"/>
      <c r="C18" s="519">
        <v>27677</v>
      </c>
      <c r="D18" s="520"/>
      <c r="E18" s="521"/>
      <c r="F18" s="519">
        <f>'I. Фін результат'!E95</f>
        <v>30069</v>
      </c>
      <c r="G18" s="520"/>
      <c r="H18" s="521"/>
      <c r="I18" s="519">
        <f>'I. Фін результат'!F95</f>
        <v>29695</v>
      </c>
      <c r="J18" s="520"/>
      <c r="K18" s="521"/>
      <c r="L18" s="562">
        <f t="shared" si="0"/>
        <v>-374</v>
      </c>
      <c r="M18" s="562"/>
      <c r="N18" s="543">
        <f t="shared" si="1"/>
        <v>98.756194086933391</v>
      </c>
      <c r="O18" s="544"/>
    </row>
    <row r="19" spans="1:25" s="45" customFormat="1" ht="33" customHeight="1">
      <c r="A19" s="505" t="s">
        <v>104</v>
      </c>
      <c r="B19" s="505"/>
      <c r="C19" s="516">
        <v>288</v>
      </c>
      <c r="D19" s="517"/>
      <c r="E19" s="518"/>
      <c r="F19" s="516">
        <v>298</v>
      </c>
      <c r="G19" s="517"/>
      <c r="H19" s="518"/>
      <c r="I19" s="516">
        <v>312</v>
      </c>
      <c r="J19" s="517"/>
      <c r="K19" s="518"/>
      <c r="L19" s="522">
        <f t="shared" si="0"/>
        <v>14</v>
      </c>
      <c r="M19" s="522"/>
      <c r="N19" s="514">
        <f t="shared" si="1"/>
        <v>104.69798657718121</v>
      </c>
      <c r="O19" s="515"/>
    </row>
    <row r="20" spans="1:25" s="45" customFormat="1" ht="33" customHeight="1">
      <c r="A20" s="505" t="s">
        <v>103</v>
      </c>
      <c r="B20" s="505"/>
      <c r="C20" s="516">
        <v>6803</v>
      </c>
      <c r="D20" s="517"/>
      <c r="E20" s="518"/>
      <c r="F20" s="516">
        <v>7406</v>
      </c>
      <c r="G20" s="517"/>
      <c r="H20" s="518"/>
      <c r="I20" s="516">
        <v>8436</v>
      </c>
      <c r="J20" s="517"/>
      <c r="K20" s="518"/>
      <c r="L20" s="522">
        <f t="shared" si="0"/>
        <v>1030</v>
      </c>
      <c r="M20" s="522"/>
      <c r="N20" s="514">
        <f t="shared" si="1"/>
        <v>113.90764245206589</v>
      </c>
      <c r="O20" s="515"/>
    </row>
    <row r="21" spans="1:25" s="45" customFormat="1" ht="33" customHeight="1">
      <c r="A21" s="505" t="s">
        <v>105</v>
      </c>
      <c r="B21" s="505"/>
      <c r="C21" s="516">
        <v>20586</v>
      </c>
      <c r="D21" s="517"/>
      <c r="E21" s="518"/>
      <c r="F21" s="516">
        <v>22365</v>
      </c>
      <c r="G21" s="517"/>
      <c r="H21" s="518"/>
      <c r="I21" s="516">
        <f>I18-I19-I20</f>
        <v>20947</v>
      </c>
      <c r="J21" s="517"/>
      <c r="K21" s="518"/>
      <c r="L21" s="522">
        <f t="shared" si="0"/>
        <v>-1418</v>
      </c>
      <c r="M21" s="522"/>
      <c r="N21" s="514">
        <f t="shared" si="1"/>
        <v>93.659736194947456</v>
      </c>
      <c r="O21" s="515"/>
    </row>
    <row r="22" spans="1:25" s="45" customFormat="1" ht="71.25" customHeight="1">
      <c r="A22" s="561" t="s">
        <v>187</v>
      </c>
      <c r="B22" s="561"/>
      <c r="C22" s="519">
        <f>IF(C10=0,0,ROUND(C18/C10/9*1000,0))</f>
        <v>14370</v>
      </c>
      <c r="D22" s="520"/>
      <c r="E22" s="521"/>
      <c r="F22" s="519">
        <f>IF(F10=0,0,ROUND(F18/F10/9*1000,0))</f>
        <v>15612</v>
      </c>
      <c r="G22" s="520"/>
      <c r="H22" s="521"/>
      <c r="I22" s="519">
        <f>IF(I10=0,0,ROUND(I18/I10/9*1000,0))</f>
        <v>15275</v>
      </c>
      <c r="J22" s="520"/>
      <c r="K22" s="521"/>
      <c r="L22" s="562">
        <f t="shared" si="0"/>
        <v>-337</v>
      </c>
      <c r="M22" s="562"/>
      <c r="N22" s="543">
        <f t="shared" si="1"/>
        <v>97.841404048168073</v>
      </c>
      <c r="O22" s="544"/>
    </row>
    <row r="23" spans="1:25" s="45" customFormat="1" ht="33" customHeight="1">
      <c r="A23" s="505" t="s">
        <v>104</v>
      </c>
      <c r="B23" s="505"/>
      <c r="C23" s="516">
        <f>IF(C11=0,0,ROUND(C19/C11/9*1000,0))</f>
        <v>32000</v>
      </c>
      <c r="D23" s="517"/>
      <c r="E23" s="518"/>
      <c r="F23" s="516">
        <f>IF(F11=0,0,ROUND(F19/F11/9*1000,0))</f>
        <v>33111</v>
      </c>
      <c r="G23" s="517"/>
      <c r="H23" s="518"/>
      <c r="I23" s="516">
        <f>IF(I11=0,0,ROUND(I19/I11/9*1000,0))</f>
        <v>34667</v>
      </c>
      <c r="J23" s="517"/>
      <c r="K23" s="518"/>
      <c r="L23" s="522">
        <f t="shared" si="0"/>
        <v>1556</v>
      </c>
      <c r="M23" s="522"/>
      <c r="N23" s="514">
        <f t="shared" si="1"/>
        <v>104.69934462867326</v>
      </c>
      <c r="O23" s="515"/>
    </row>
    <row r="24" spans="1:25" s="45" customFormat="1" ht="33" customHeight="1">
      <c r="A24" s="505" t="s">
        <v>103</v>
      </c>
      <c r="B24" s="505"/>
      <c r="C24" s="516">
        <f>IF(C12=0,0,ROUND(C20/C12/9*1000,0))</f>
        <v>18897</v>
      </c>
      <c r="D24" s="517"/>
      <c r="E24" s="518"/>
      <c r="F24" s="516">
        <f>IF(F12=0,0,ROUND(F20/F12/9*1000,0))</f>
        <v>20572</v>
      </c>
      <c r="G24" s="517"/>
      <c r="H24" s="518"/>
      <c r="I24" s="516">
        <f>IF(I12=0,0,ROUND(I20/I12/9*1000,0))</f>
        <v>23433</v>
      </c>
      <c r="J24" s="517"/>
      <c r="K24" s="518"/>
      <c r="L24" s="522">
        <f t="shared" si="0"/>
        <v>2861</v>
      </c>
      <c r="M24" s="522"/>
      <c r="N24" s="514">
        <f t="shared" si="1"/>
        <v>113.90725257631733</v>
      </c>
      <c r="O24" s="515"/>
    </row>
    <row r="25" spans="1:25" s="45" customFormat="1" ht="33" customHeight="1">
      <c r="A25" s="505" t="s">
        <v>105</v>
      </c>
      <c r="B25" s="505"/>
      <c r="C25" s="516">
        <f>IF(C13=0,0,ROUND(C21/C13/9*1000,0))</f>
        <v>13222</v>
      </c>
      <c r="D25" s="517"/>
      <c r="E25" s="518"/>
      <c r="F25" s="516">
        <f>IF(F13=0,0,ROUND(F21/F13/9*1000,0))</f>
        <v>14364</v>
      </c>
      <c r="G25" s="517"/>
      <c r="H25" s="518"/>
      <c r="I25" s="516">
        <f>IF(I13=0,0,ROUND(I21/I13/9*1000,0))</f>
        <v>13300</v>
      </c>
      <c r="J25" s="517"/>
      <c r="K25" s="518"/>
      <c r="L25" s="522">
        <f t="shared" si="0"/>
        <v>-1064</v>
      </c>
      <c r="M25" s="522"/>
      <c r="N25" s="514">
        <f t="shared" si="1"/>
        <v>92.592592592592595</v>
      </c>
      <c r="O25" s="515"/>
      <c r="W25" s="576"/>
      <c r="X25" s="576"/>
      <c r="Y25" s="576"/>
    </row>
    <row r="26" spans="1:25" s="45" customFormat="1" ht="13.5" customHeight="1">
      <c r="A26" s="340"/>
      <c r="B26" s="340"/>
      <c r="C26" s="340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8"/>
      <c r="O26" s="338"/>
      <c r="W26" s="577"/>
      <c r="X26" s="577"/>
      <c r="Y26" s="577"/>
    </row>
    <row r="27" spans="1:25" ht="21">
      <c r="A27" s="575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W27" s="577"/>
      <c r="X27" s="577"/>
      <c r="Y27" s="577"/>
    </row>
    <row r="28" spans="1:25" ht="11.25" hidden="1" customHeight="1">
      <c r="A28" s="337"/>
      <c r="B28" s="337"/>
      <c r="C28" s="337"/>
      <c r="D28" s="337"/>
      <c r="E28" s="337"/>
      <c r="F28" s="337"/>
      <c r="G28" s="337"/>
      <c r="H28" s="337"/>
      <c r="I28" s="337"/>
      <c r="J28" s="21"/>
      <c r="K28" s="21"/>
      <c r="L28" s="21"/>
      <c r="M28" s="21"/>
      <c r="N28" s="21"/>
      <c r="O28" s="21"/>
      <c r="W28" s="577"/>
      <c r="X28" s="577"/>
      <c r="Y28" s="577"/>
    </row>
    <row r="29" spans="1:25" ht="22.8">
      <c r="A29" s="545" t="s">
        <v>214</v>
      </c>
      <c r="B29" s="545"/>
      <c r="C29" s="545"/>
      <c r="D29" s="545"/>
      <c r="E29" s="545"/>
      <c r="F29" s="545"/>
      <c r="G29" s="545"/>
      <c r="H29" s="545"/>
      <c r="I29" s="545"/>
      <c r="J29" s="545"/>
      <c r="W29" s="45"/>
      <c r="X29" s="45"/>
      <c r="Y29" s="45"/>
    </row>
    <row r="30" spans="1:25" ht="9.75" customHeight="1">
      <c r="A30" s="325"/>
      <c r="W30" s="45"/>
      <c r="X30" s="45"/>
      <c r="Y30" s="45"/>
    </row>
    <row r="31" spans="1:25" ht="37.5" customHeight="1">
      <c r="A31" s="579" t="s">
        <v>218</v>
      </c>
      <c r="B31" s="580"/>
      <c r="C31" s="581"/>
      <c r="D31" s="530" t="s">
        <v>414</v>
      </c>
      <c r="E31" s="531"/>
      <c r="F31" s="532"/>
      <c r="G31" s="556" t="s">
        <v>415</v>
      </c>
      <c r="H31" s="556"/>
      <c r="I31" s="556"/>
      <c r="J31" s="556" t="s">
        <v>219</v>
      </c>
      <c r="K31" s="556"/>
      <c r="L31" s="556"/>
      <c r="M31" s="530" t="s">
        <v>220</v>
      </c>
      <c r="N31" s="531"/>
      <c r="O31" s="532"/>
    </row>
    <row r="32" spans="1:25" ht="150.75" customHeight="1">
      <c r="A32" s="582"/>
      <c r="B32" s="583"/>
      <c r="C32" s="584"/>
      <c r="D32" s="335" t="s">
        <v>215</v>
      </c>
      <c r="E32" s="335" t="s">
        <v>216</v>
      </c>
      <c r="F32" s="335" t="s">
        <v>217</v>
      </c>
      <c r="G32" s="335" t="s">
        <v>215</v>
      </c>
      <c r="H32" s="335" t="s">
        <v>216</v>
      </c>
      <c r="I32" s="335" t="s">
        <v>217</v>
      </c>
      <c r="J32" s="335" t="s">
        <v>215</v>
      </c>
      <c r="K32" s="335" t="s">
        <v>216</v>
      </c>
      <c r="L32" s="335" t="s">
        <v>217</v>
      </c>
      <c r="M32" s="336" t="s">
        <v>221</v>
      </c>
      <c r="N32" s="336" t="s">
        <v>222</v>
      </c>
      <c r="O32" s="336" t="s">
        <v>223</v>
      </c>
    </row>
    <row r="33" spans="1:15" ht="25.5" customHeight="1">
      <c r="A33" s="530">
        <v>1</v>
      </c>
      <c r="B33" s="531"/>
      <c r="C33" s="532"/>
      <c r="D33" s="335">
        <v>2</v>
      </c>
      <c r="E33" s="335">
        <v>3</v>
      </c>
      <c r="F33" s="335">
        <v>4</v>
      </c>
      <c r="G33" s="335">
        <v>5</v>
      </c>
      <c r="H33" s="334">
        <v>6</v>
      </c>
      <c r="I33" s="334">
        <v>7</v>
      </c>
      <c r="J33" s="334">
        <v>8</v>
      </c>
      <c r="K33" s="334">
        <v>9</v>
      </c>
      <c r="L33" s="334">
        <v>10</v>
      </c>
      <c r="M33" s="334">
        <v>11</v>
      </c>
      <c r="N33" s="334">
        <v>12</v>
      </c>
      <c r="O33" s="334">
        <v>13</v>
      </c>
    </row>
    <row r="34" spans="1:15" ht="29.25" customHeight="1">
      <c r="A34" s="523" t="s">
        <v>237</v>
      </c>
      <c r="B34" s="524"/>
      <c r="C34" s="525"/>
      <c r="D34" s="332">
        <v>70131</v>
      </c>
      <c r="E34" s="332"/>
      <c r="F34" s="332"/>
      <c r="G34" s="332">
        <v>69214</v>
      </c>
      <c r="H34" s="400"/>
      <c r="I34" s="419"/>
      <c r="J34" s="404">
        <f t="shared" ref="J34:J45" si="2">G34-D34</f>
        <v>-917</v>
      </c>
      <c r="K34" s="400"/>
      <c r="L34" s="400"/>
      <c r="M34" s="331">
        <f>IF(D34=0,0,G34/D34*100)</f>
        <v>98.692446992057725</v>
      </c>
      <c r="N34" s="334"/>
      <c r="O34" s="334"/>
    </row>
    <row r="35" spans="1:15" ht="29.25" customHeight="1">
      <c r="A35" s="523" t="s">
        <v>287</v>
      </c>
      <c r="B35" s="524"/>
      <c r="C35" s="525"/>
      <c r="D35" s="332">
        <v>6762</v>
      </c>
      <c r="E35" s="332"/>
      <c r="F35" s="332"/>
      <c r="G35" s="332">
        <v>6245</v>
      </c>
      <c r="H35" s="400"/>
      <c r="I35" s="419"/>
      <c r="J35" s="404">
        <f t="shared" si="2"/>
        <v>-517</v>
      </c>
      <c r="K35" s="400"/>
      <c r="L35" s="400"/>
      <c r="M35" s="331">
        <f t="shared" ref="M35:M42" si="3">IF(D35=0,0,G35/D35*100)</f>
        <v>92.354333037562853</v>
      </c>
      <c r="N35" s="334"/>
      <c r="O35" s="334"/>
    </row>
    <row r="36" spans="1:15" ht="29.25" customHeight="1">
      <c r="A36" s="523" t="s">
        <v>235</v>
      </c>
      <c r="B36" s="524"/>
      <c r="C36" s="525"/>
      <c r="D36" s="332">
        <v>21309</v>
      </c>
      <c r="E36" s="332"/>
      <c r="F36" s="332"/>
      <c r="G36" s="332">
        <v>23506</v>
      </c>
      <c r="H36" s="400"/>
      <c r="I36" s="419"/>
      <c r="J36" s="404">
        <f t="shared" si="2"/>
        <v>2197</v>
      </c>
      <c r="K36" s="400"/>
      <c r="L36" s="400"/>
      <c r="M36" s="331">
        <f t="shared" si="3"/>
        <v>110.31019756910226</v>
      </c>
      <c r="N36" s="334"/>
      <c r="O36" s="334"/>
    </row>
    <row r="37" spans="1:15" ht="29.25" customHeight="1">
      <c r="A37" s="523" t="s">
        <v>238</v>
      </c>
      <c r="B37" s="524"/>
      <c r="C37" s="525"/>
      <c r="D37" s="332">
        <v>4312</v>
      </c>
      <c r="E37" s="332"/>
      <c r="F37" s="332"/>
      <c r="G37" s="332">
        <v>4273</v>
      </c>
      <c r="H37" s="400"/>
      <c r="I37" s="419"/>
      <c r="J37" s="404">
        <f t="shared" si="2"/>
        <v>-39</v>
      </c>
      <c r="K37" s="400"/>
      <c r="L37" s="400"/>
      <c r="M37" s="331">
        <f t="shared" si="3"/>
        <v>99.095547309833023</v>
      </c>
      <c r="N37" s="334"/>
      <c r="O37" s="334"/>
    </row>
    <row r="38" spans="1:15" ht="29.25" customHeight="1">
      <c r="A38" s="523" t="s">
        <v>240</v>
      </c>
      <c r="B38" s="524"/>
      <c r="C38" s="525"/>
      <c r="D38" s="332">
        <v>66</v>
      </c>
      <c r="E38" s="332"/>
      <c r="F38" s="332"/>
      <c r="G38" s="332">
        <v>56</v>
      </c>
      <c r="H38" s="400"/>
      <c r="I38" s="419"/>
      <c r="J38" s="404">
        <f t="shared" si="2"/>
        <v>-10</v>
      </c>
      <c r="K38" s="400"/>
      <c r="L38" s="400"/>
      <c r="M38" s="331">
        <f t="shared" si="3"/>
        <v>84.848484848484844</v>
      </c>
      <c r="N38" s="334"/>
      <c r="O38" s="334"/>
    </row>
    <row r="39" spans="1:15" s="21" customFormat="1" ht="29.25" customHeight="1">
      <c r="A39" s="523" t="s">
        <v>288</v>
      </c>
      <c r="B39" s="524"/>
      <c r="C39" s="525"/>
      <c r="D39" s="332">
        <v>482</v>
      </c>
      <c r="E39" s="332"/>
      <c r="F39" s="403"/>
      <c r="G39" s="332">
        <v>744</v>
      </c>
      <c r="H39" s="400"/>
      <c r="I39" s="420"/>
      <c r="J39" s="404">
        <f t="shared" si="2"/>
        <v>262</v>
      </c>
      <c r="K39" s="400"/>
      <c r="L39" s="400"/>
      <c r="M39" s="331">
        <f t="shared" si="3"/>
        <v>154.35684647302907</v>
      </c>
      <c r="N39" s="323"/>
      <c r="O39" s="323"/>
    </row>
    <row r="40" spans="1:15" s="21" customFormat="1" ht="29.25" customHeight="1">
      <c r="A40" s="523" t="s">
        <v>241</v>
      </c>
      <c r="B40" s="524"/>
      <c r="C40" s="525"/>
      <c r="D40" s="332">
        <v>188</v>
      </c>
      <c r="E40" s="332"/>
      <c r="F40" s="403"/>
      <c r="G40" s="332">
        <v>817</v>
      </c>
      <c r="H40" s="400"/>
      <c r="I40" s="420"/>
      <c r="J40" s="404">
        <f t="shared" si="2"/>
        <v>629</v>
      </c>
      <c r="K40" s="400"/>
      <c r="L40" s="400"/>
      <c r="M40" s="331">
        <f t="shared" si="3"/>
        <v>434.57446808510645</v>
      </c>
      <c r="N40" s="323"/>
      <c r="O40" s="323"/>
    </row>
    <row r="41" spans="1:15" s="21" customFormat="1" ht="29.25" customHeight="1">
      <c r="A41" s="523" t="s">
        <v>242</v>
      </c>
      <c r="B41" s="524"/>
      <c r="C41" s="525"/>
      <c r="D41" s="332">
        <v>789</v>
      </c>
      <c r="E41" s="332"/>
      <c r="F41" s="403"/>
      <c r="G41" s="332">
        <v>57</v>
      </c>
      <c r="H41" s="400"/>
      <c r="I41" s="420"/>
      <c r="J41" s="404">
        <f t="shared" si="2"/>
        <v>-732</v>
      </c>
      <c r="K41" s="400"/>
      <c r="L41" s="400"/>
      <c r="M41" s="331">
        <f t="shared" si="3"/>
        <v>7.2243346007604554</v>
      </c>
      <c r="N41" s="323"/>
      <c r="O41" s="323"/>
    </row>
    <row r="42" spans="1:15" s="21" customFormat="1" ht="29.25" customHeight="1">
      <c r="A42" s="523" t="s">
        <v>243</v>
      </c>
      <c r="B42" s="524"/>
      <c r="C42" s="525"/>
      <c r="D42" s="332">
        <v>576</v>
      </c>
      <c r="E42" s="332"/>
      <c r="F42" s="403"/>
      <c r="G42" s="332">
        <v>643</v>
      </c>
      <c r="H42" s="400"/>
      <c r="I42" s="420"/>
      <c r="J42" s="404">
        <f t="shared" si="2"/>
        <v>67</v>
      </c>
      <c r="K42" s="400"/>
      <c r="L42" s="400"/>
      <c r="M42" s="331">
        <f t="shared" si="3"/>
        <v>111.63194444444444</v>
      </c>
      <c r="N42" s="323"/>
      <c r="O42" s="323"/>
    </row>
    <row r="43" spans="1:15" s="21" customFormat="1" ht="29.25" customHeight="1">
      <c r="A43" s="523" t="s">
        <v>236</v>
      </c>
      <c r="B43" s="524"/>
      <c r="C43" s="525"/>
      <c r="D43" s="332">
        <v>12</v>
      </c>
      <c r="E43" s="332"/>
      <c r="F43" s="403"/>
      <c r="G43" s="332">
        <v>19</v>
      </c>
      <c r="H43" s="400"/>
      <c r="I43" s="420"/>
      <c r="J43" s="404">
        <f t="shared" si="2"/>
        <v>7</v>
      </c>
      <c r="K43" s="400"/>
      <c r="L43" s="400"/>
      <c r="M43" s="331">
        <f>IF(D43=0,0,G43/D43*100)</f>
        <v>158.33333333333331</v>
      </c>
      <c r="N43" s="323"/>
      <c r="O43" s="323"/>
    </row>
    <row r="44" spans="1:15" s="21" customFormat="1" ht="29.25" customHeight="1">
      <c r="A44" s="309" t="s">
        <v>239</v>
      </c>
      <c r="B44" s="310"/>
      <c r="C44" s="311"/>
      <c r="D44" s="332">
        <v>7</v>
      </c>
      <c r="E44" s="332"/>
      <c r="F44" s="403"/>
      <c r="G44" s="332">
        <v>1</v>
      </c>
      <c r="H44" s="400"/>
      <c r="I44" s="420"/>
      <c r="J44" s="404">
        <f t="shared" si="2"/>
        <v>-6</v>
      </c>
      <c r="K44" s="400"/>
      <c r="L44" s="400"/>
      <c r="M44" s="331">
        <f>IF(D44=0,0,G44/D44*100)</f>
        <v>14.285714285714285</v>
      </c>
      <c r="N44" s="323"/>
      <c r="O44" s="323"/>
    </row>
    <row r="45" spans="1:15" s="21" customFormat="1" ht="33" customHeight="1">
      <c r="A45" s="527" t="s">
        <v>34</v>
      </c>
      <c r="B45" s="528"/>
      <c r="C45" s="529"/>
      <c r="D45" s="402">
        <f>SUM(D34:D44)</f>
        <v>104634</v>
      </c>
      <c r="E45" s="402"/>
      <c r="F45" s="328"/>
      <c r="G45" s="402">
        <f>SUM(G34:G44)</f>
        <v>105575</v>
      </c>
      <c r="H45" s="402"/>
      <c r="I45" s="420"/>
      <c r="J45" s="384">
        <f t="shared" si="2"/>
        <v>941</v>
      </c>
      <c r="K45" s="402"/>
      <c r="L45" s="328"/>
      <c r="M45" s="330">
        <f>IF(D45=0,0,G45/D45*100)</f>
        <v>100.89932526712158</v>
      </c>
      <c r="N45" s="329"/>
      <c r="O45" s="328"/>
    </row>
    <row r="46" spans="1:15" ht="18.75" customHeight="1">
      <c r="A46" s="327"/>
      <c r="B46" s="326"/>
      <c r="C46" s="326"/>
      <c r="D46" s="326"/>
      <c r="E46" s="326"/>
      <c r="F46" s="321"/>
      <c r="G46" s="321"/>
      <c r="H46" s="321"/>
      <c r="I46" s="319"/>
      <c r="J46" s="319"/>
      <c r="K46" s="319"/>
      <c r="L46" s="319"/>
      <c r="M46" s="319"/>
      <c r="N46" s="319"/>
      <c r="O46" s="318"/>
    </row>
    <row r="47" spans="1:15" ht="22.8">
      <c r="A47" s="545" t="s">
        <v>342</v>
      </c>
      <c r="B47" s="545"/>
      <c r="C47" s="545"/>
      <c r="D47" s="545"/>
      <c r="E47" s="545"/>
      <c r="F47" s="545"/>
      <c r="G47" s="545"/>
      <c r="H47" s="545"/>
      <c r="I47" s="545"/>
      <c r="J47" s="545"/>
      <c r="K47" s="545"/>
      <c r="L47" s="545"/>
      <c r="M47" s="545"/>
      <c r="N47" s="545"/>
      <c r="O47" s="545"/>
    </row>
    <row r="48" spans="1:15" ht="14.25" customHeight="1">
      <c r="A48" s="325"/>
      <c r="O48" s="317" t="s">
        <v>229</v>
      </c>
    </row>
    <row r="49" spans="1:15" ht="56.25" customHeight="1">
      <c r="A49" s="324" t="s">
        <v>341</v>
      </c>
      <c r="B49" s="547" t="s">
        <v>340</v>
      </c>
      <c r="C49" s="547"/>
      <c r="D49" s="547" t="s">
        <v>339</v>
      </c>
      <c r="E49" s="547"/>
      <c r="F49" s="547" t="s">
        <v>338</v>
      </c>
      <c r="G49" s="547"/>
      <c r="H49" s="547" t="s">
        <v>337</v>
      </c>
      <c r="I49" s="547"/>
      <c r="J49" s="547"/>
      <c r="K49" s="552" t="s">
        <v>431</v>
      </c>
      <c r="L49" s="553"/>
      <c r="M49" s="552" t="s">
        <v>336</v>
      </c>
      <c r="N49" s="571"/>
      <c r="O49" s="553"/>
    </row>
    <row r="50" spans="1:15" ht="24.75" customHeight="1">
      <c r="A50" s="323">
        <v>1</v>
      </c>
      <c r="B50" s="535">
        <v>2</v>
      </c>
      <c r="C50" s="535"/>
      <c r="D50" s="535">
        <v>3</v>
      </c>
      <c r="E50" s="535"/>
      <c r="F50" s="535">
        <v>4</v>
      </c>
      <c r="G50" s="535"/>
      <c r="H50" s="535">
        <v>5</v>
      </c>
      <c r="I50" s="535"/>
      <c r="J50" s="535"/>
      <c r="K50" s="535">
        <v>6</v>
      </c>
      <c r="L50" s="535"/>
      <c r="M50" s="536">
        <v>7</v>
      </c>
      <c r="N50" s="537"/>
      <c r="O50" s="538"/>
    </row>
    <row r="51" spans="1:15" ht="39.75" customHeight="1">
      <c r="A51" s="385" t="s">
        <v>357</v>
      </c>
      <c r="B51" s="506" t="s">
        <v>358</v>
      </c>
      <c r="C51" s="507"/>
      <c r="D51" s="533">
        <v>2117</v>
      </c>
      <c r="E51" s="534"/>
      <c r="F51" s="539">
        <v>18.8</v>
      </c>
      <c r="G51" s="540"/>
      <c r="H51" s="506" t="s">
        <v>359</v>
      </c>
      <c r="I51" s="541"/>
      <c r="J51" s="507"/>
      <c r="K51" s="509">
        <v>42</v>
      </c>
      <c r="L51" s="510"/>
      <c r="M51" s="511" t="s">
        <v>327</v>
      </c>
      <c r="N51" s="512"/>
      <c r="O51" s="513"/>
    </row>
    <row r="52" spans="1:15" ht="41.25" customHeight="1">
      <c r="A52" s="385" t="s">
        <v>357</v>
      </c>
      <c r="B52" s="506" t="s">
        <v>358</v>
      </c>
      <c r="C52" s="507"/>
      <c r="D52" s="533">
        <v>2681</v>
      </c>
      <c r="E52" s="534"/>
      <c r="F52" s="539">
        <v>18.8</v>
      </c>
      <c r="G52" s="540"/>
      <c r="H52" s="506" t="s">
        <v>360</v>
      </c>
      <c r="I52" s="541"/>
      <c r="J52" s="507"/>
      <c r="K52" s="509">
        <v>53</v>
      </c>
      <c r="L52" s="510"/>
      <c r="M52" s="511" t="s">
        <v>327</v>
      </c>
      <c r="N52" s="512"/>
      <c r="O52" s="513"/>
    </row>
    <row r="53" spans="1:15" ht="38.25" customHeight="1">
      <c r="A53" s="385" t="s">
        <v>357</v>
      </c>
      <c r="B53" s="506" t="s">
        <v>358</v>
      </c>
      <c r="C53" s="507"/>
      <c r="D53" s="386"/>
      <c r="E53" s="387">
        <v>1796</v>
      </c>
      <c r="F53" s="539">
        <v>27.5</v>
      </c>
      <c r="G53" s="540"/>
      <c r="H53" s="506" t="s">
        <v>361</v>
      </c>
      <c r="I53" s="541"/>
      <c r="J53" s="507"/>
      <c r="K53" s="509">
        <v>636</v>
      </c>
      <c r="L53" s="510"/>
      <c r="M53" s="526" t="s">
        <v>327</v>
      </c>
      <c r="N53" s="526"/>
      <c r="O53" s="526"/>
    </row>
    <row r="54" spans="1:15" ht="44.25" customHeight="1">
      <c r="A54" s="385" t="s">
        <v>362</v>
      </c>
      <c r="B54" s="542" t="s">
        <v>363</v>
      </c>
      <c r="C54" s="542"/>
      <c r="D54" s="533">
        <v>2750</v>
      </c>
      <c r="E54" s="534"/>
      <c r="F54" s="539">
        <v>5</v>
      </c>
      <c r="G54" s="540"/>
      <c r="H54" s="506" t="s">
        <v>364</v>
      </c>
      <c r="I54" s="541"/>
      <c r="J54" s="507"/>
      <c r="K54" s="509">
        <v>229</v>
      </c>
      <c r="L54" s="510"/>
      <c r="M54" s="526" t="s">
        <v>367</v>
      </c>
      <c r="N54" s="526"/>
      <c r="O54" s="526"/>
    </row>
    <row r="55" spans="1:15" ht="44.25" customHeight="1">
      <c r="A55" s="385" t="s">
        <v>362</v>
      </c>
      <c r="B55" s="542" t="s">
        <v>365</v>
      </c>
      <c r="C55" s="542"/>
      <c r="D55" s="587">
        <v>5520</v>
      </c>
      <c r="E55" s="588"/>
      <c r="F55" s="546">
        <v>5</v>
      </c>
      <c r="G55" s="546"/>
      <c r="H55" s="508" t="s">
        <v>366</v>
      </c>
      <c r="I55" s="508"/>
      <c r="J55" s="508"/>
      <c r="K55" s="509">
        <v>1329</v>
      </c>
      <c r="L55" s="510"/>
      <c r="M55" s="511" t="s">
        <v>368</v>
      </c>
      <c r="N55" s="512"/>
      <c r="O55" s="513"/>
    </row>
    <row r="56" spans="1:15" ht="81.75" customHeight="1">
      <c r="A56" s="388" t="s">
        <v>362</v>
      </c>
      <c r="B56" s="506" t="s">
        <v>369</v>
      </c>
      <c r="C56" s="507"/>
      <c r="D56" s="389"/>
      <c r="E56" s="390">
        <v>800</v>
      </c>
      <c r="F56" s="569">
        <v>12.5</v>
      </c>
      <c r="G56" s="570"/>
      <c r="H56" s="530" t="s">
        <v>380</v>
      </c>
      <c r="I56" s="531"/>
      <c r="J56" s="532"/>
      <c r="K56" s="509" t="s">
        <v>283</v>
      </c>
      <c r="L56" s="510"/>
      <c r="M56" s="511" t="s">
        <v>370</v>
      </c>
      <c r="N56" s="512"/>
      <c r="O56" s="513"/>
    </row>
    <row r="57" spans="1:15" s="444" customFormat="1" ht="49.5" customHeight="1">
      <c r="A57" s="388" t="s">
        <v>362</v>
      </c>
      <c r="B57" s="542" t="s">
        <v>430</v>
      </c>
      <c r="C57" s="542"/>
      <c r="D57" s="389"/>
      <c r="E57" s="390">
        <v>5292</v>
      </c>
      <c r="F57" s="569">
        <v>12.5</v>
      </c>
      <c r="G57" s="570"/>
      <c r="H57" s="530" t="s">
        <v>432</v>
      </c>
      <c r="I57" s="531"/>
      <c r="J57" s="532"/>
      <c r="K57" s="509">
        <v>5204</v>
      </c>
      <c r="L57" s="510"/>
      <c r="M57" s="526" t="s">
        <v>327</v>
      </c>
      <c r="N57" s="526"/>
      <c r="O57" s="526"/>
    </row>
    <row r="58" spans="1:15" ht="30" customHeight="1">
      <c r="A58" s="322" t="s">
        <v>34</v>
      </c>
      <c r="B58" s="548" t="s">
        <v>16</v>
      </c>
      <c r="C58" s="548"/>
      <c r="D58" s="548" t="s">
        <v>16</v>
      </c>
      <c r="E58" s="548"/>
      <c r="F58" s="548" t="s">
        <v>16</v>
      </c>
      <c r="G58" s="548"/>
      <c r="H58" s="560"/>
      <c r="I58" s="560"/>
      <c r="J58" s="560"/>
      <c r="K58" s="585">
        <f>SUM(K51:K57)</f>
        <v>7493</v>
      </c>
      <c r="L58" s="586"/>
      <c r="M58" s="568"/>
      <c r="N58" s="568"/>
      <c r="O58" s="568"/>
    </row>
    <row r="59" spans="1:15" ht="22.8">
      <c r="A59" s="545" t="s">
        <v>335</v>
      </c>
      <c r="B59" s="545"/>
      <c r="C59" s="545"/>
      <c r="D59" s="545"/>
      <c r="E59" s="545"/>
      <c r="F59" s="545"/>
      <c r="G59" s="545"/>
      <c r="H59" s="545"/>
      <c r="I59" s="545"/>
      <c r="J59" s="545"/>
      <c r="K59" s="545"/>
      <c r="L59" s="545"/>
      <c r="M59" s="545"/>
      <c r="N59" s="545"/>
      <c r="O59" s="545"/>
    </row>
    <row r="60" spans="1:15" ht="11.25" customHeight="1">
      <c r="A60" s="319"/>
      <c r="B60" s="320"/>
      <c r="C60" s="319"/>
      <c r="D60" s="319"/>
      <c r="E60" s="319"/>
      <c r="F60" s="319"/>
      <c r="G60" s="319"/>
      <c r="H60" s="319"/>
      <c r="I60" s="318"/>
      <c r="O60" s="317"/>
    </row>
    <row r="61" spans="1:15" ht="49.5" customHeight="1">
      <c r="A61" s="547" t="s">
        <v>334</v>
      </c>
      <c r="B61" s="547"/>
      <c r="C61" s="547"/>
      <c r="D61" s="547" t="s">
        <v>333</v>
      </c>
      <c r="E61" s="547"/>
      <c r="F61" s="547" t="s">
        <v>416</v>
      </c>
      <c r="G61" s="547"/>
      <c r="H61" s="547"/>
      <c r="I61" s="547"/>
      <c r="J61" s="547" t="s">
        <v>417</v>
      </c>
      <c r="K61" s="547"/>
      <c r="L61" s="547"/>
      <c r="M61" s="547"/>
      <c r="N61" s="547" t="s">
        <v>431</v>
      </c>
      <c r="O61" s="547"/>
    </row>
    <row r="62" spans="1:15" ht="30" customHeight="1">
      <c r="A62" s="547"/>
      <c r="B62" s="547"/>
      <c r="C62" s="547"/>
      <c r="D62" s="547"/>
      <c r="E62" s="547"/>
      <c r="F62" s="535" t="s">
        <v>91</v>
      </c>
      <c r="G62" s="535"/>
      <c r="H62" s="547" t="s">
        <v>92</v>
      </c>
      <c r="I62" s="547"/>
      <c r="J62" s="535" t="s">
        <v>91</v>
      </c>
      <c r="K62" s="535"/>
      <c r="L62" s="547" t="s">
        <v>92</v>
      </c>
      <c r="M62" s="547"/>
      <c r="N62" s="547"/>
      <c r="O62" s="547"/>
    </row>
    <row r="63" spans="1:15" ht="27" customHeight="1">
      <c r="A63" s="547">
        <v>1</v>
      </c>
      <c r="B63" s="547"/>
      <c r="C63" s="547"/>
      <c r="D63" s="552">
        <v>2</v>
      </c>
      <c r="E63" s="553"/>
      <c r="F63" s="552">
        <v>3</v>
      </c>
      <c r="G63" s="553"/>
      <c r="H63" s="536">
        <v>4</v>
      </c>
      <c r="I63" s="538"/>
      <c r="J63" s="536">
        <v>5</v>
      </c>
      <c r="K63" s="538"/>
      <c r="L63" s="536">
        <v>6</v>
      </c>
      <c r="M63" s="538"/>
      <c r="N63" s="536">
        <v>7</v>
      </c>
      <c r="O63" s="538"/>
    </row>
    <row r="64" spans="1:15" ht="30.75" customHeight="1">
      <c r="A64" s="505" t="s">
        <v>332</v>
      </c>
      <c r="B64" s="505"/>
      <c r="C64" s="505"/>
      <c r="D64" s="516">
        <f>SUM(D66:E71)</f>
        <v>5537</v>
      </c>
      <c r="E64" s="518"/>
      <c r="F64" s="516">
        <f>SUM(F70:G71)</f>
        <v>0</v>
      </c>
      <c r="G64" s="518"/>
      <c r="H64" s="516">
        <f>SUM(H66:I71)</f>
        <v>5292</v>
      </c>
      <c r="I64" s="518"/>
      <c r="J64" s="516">
        <f>SUM(J66:K71)</f>
        <v>807</v>
      </c>
      <c r="K64" s="518"/>
      <c r="L64" s="516">
        <f>SUM(L66:M71)</f>
        <v>3336</v>
      </c>
      <c r="M64" s="518"/>
      <c r="N64" s="516">
        <f>SUM(N66:O71)</f>
        <v>7493</v>
      </c>
      <c r="O64" s="518"/>
    </row>
    <row r="65" spans="1:15" ht="21" customHeight="1">
      <c r="A65" s="505" t="s">
        <v>328</v>
      </c>
      <c r="B65" s="505"/>
      <c r="C65" s="505"/>
      <c r="D65" s="516"/>
      <c r="E65" s="518"/>
      <c r="F65" s="516"/>
      <c r="G65" s="518"/>
      <c r="H65" s="516"/>
      <c r="I65" s="518"/>
      <c r="J65" s="516"/>
      <c r="K65" s="518"/>
      <c r="L65" s="516"/>
      <c r="M65" s="518"/>
      <c r="N65" s="516"/>
      <c r="O65" s="518"/>
    </row>
    <row r="66" spans="1:15" s="401" customFormat="1" ht="29.25" customHeight="1">
      <c r="A66" s="549" t="s">
        <v>365</v>
      </c>
      <c r="B66" s="550"/>
      <c r="C66" s="551"/>
      <c r="D66" s="405"/>
      <c r="E66" s="406">
        <v>2555</v>
      </c>
      <c r="F66" s="405"/>
      <c r="G66" s="406"/>
      <c r="H66" s="405"/>
      <c r="I66" s="406"/>
      <c r="J66" s="405"/>
      <c r="K66" s="406">
        <v>307</v>
      </c>
      <c r="L66" s="405"/>
      <c r="M66" s="406">
        <f>E66-K55</f>
        <v>1226</v>
      </c>
      <c r="N66" s="405"/>
      <c r="O66" s="443">
        <f t="shared" ref="O66:O71" si="4">E66+I66-M66</f>
        <v>1329</v>
      </c>
    </row>
    <row r="67" spans="1:15" s="401" customFormat="1" ht="29.25" customHeight="1">
      <c r="A67" s="549" t="s">
        <v>363</v>
      </c>
      <c r="B67" s="550"/>
      <c r="C67" s="551"/>
      <c r="D67" s="405"/>
      <c r="E67" s="406">
        <v>917</v>
      </c>
      <c r="F67" s="405"/>
      <c r="G67" s="406"/>
      <c r="H67" s="405"/>
      <c r="I67" s="406"/>
      <c r="J67" s="405"/>
      <c r="K67" s="406">
        <v>138</v>
      </c>
      <c r="L67" s="405"/>
      <c r="M67" s="406">
        <f>E67-K54</f>
        <v>688</v>
      </c>
      <c r="N67" s="405"/>
      <c r="O67" s="443">
        <f t="shared" si="4"/>
        <v>229</v>
      </c>
    </row>
    <row r="68" spans="1:15" s="444" customFormat="1" ht="29.25" customHeight="1">
      <c r="A68" s="549" t="s">
        <v>430</v>
      </c>
      <c r="B68" s="550"/>
      <c r="C68" s="551"/>
      <c r="D68" s="442"/>
      <c r="E68" s="443"/>
      <c r="F68" s="442"/>
      <c r="G68" s="443"/>
      <c r="H68" s="452"/>
      <c r="I68" s="453">
        <v>5292</v>
      </c>
      <c r="J68" s="442"/>
      <c r="K68" s="443"/>
      <c r="L68" s="442"/>
      <c r="M68" s="454">
        <f>E68+I68-K57</f>
        <v>88</v>
      </c>
      <c r="N68" s="442"/>
      <c r="O68" s="443">
        <f t="shared" si="4"/>
        <v>5204</v>
      </c>
    </row>
    <row r="69" spans="1:15" s="401" customFormat="1" ht="29.25" customHeight="1">
      <c r="A69" s="549" t="s">
        <v>371</v>
      </c>
      <c r="B69" s="550"/>
      <c r="C69" s="551"/>
      <c r="D69" s="405"/>
      <c r="E69" s="406">
        <v>481</v>
      </c>
      <c r="F69" s="405"/>
      <c r="G69" s="406"/>
      <c r="H69" s="405"/>
      <c r="I69" s="406"/>
      <c r="J69" s="405"/>
      <c r="K69" s="406">
        <v>119</v>
      </c>
      <c r="L69" s="405"/>
      <c r="M69" s="406">
        <f>E69-K51</f>
        <v>439</v>
      </c>
      <c r="N69" s="405"/>
      <c r="O69" s="443">
        <f t="shared" si="4"/>
        <v>42</v>
      </c>
    </row>
    <row r="70" spans="1:15" s="401" customFormat="1" ht="29.25" customHeight="1">
      <c r="A70" s="549" t="s">
        <v>371</v>
      </c>
      <c r="B70" s="550"/>
      <c r="C70" s="551"/>
      <c r="D70" s="452"/>
      <c r="E70" s="453">
        <v>609</v>
      </c>
      <c r="F70" s="452"/>
      <c r="G70" s="453"/>
      <c r="H70" s="452"/>
      <c r="I70" s="453"/>
      <c r="J70" s="452"/>
      <c r="K70" s="453">
        <v>151</v>
      </c>
      <c r="L70" s="452"/>
      <c r="M70" s="443">
        <f>E70-K52</f>
        <v>556</v>
      </c>
      <c r="N70" s="452"/>
      <c r="O70" s="443">
        <f t="shared" si="4"/>
        <v>53</v>
      </c>
    </row>
    <row r="71" spans="1:15" s="401" customFormat="1" ht="29.25" customHeight="1">
      <c r="A71" s="549" t="s">
        <v>371</v>
      </c>
      <c r="B71" s="550"/>
      <c r="C71" s="551"/>
      <c r="D71" s="452"/>
      <c r="E71" s="453">
        <v>975</v>
      </c>
      <c r="F71" s="452"/>
      <c r="G71" s="453"/>
      <c r="H71" s="452"/>
      <c r="I71" s="453"/>
      <c r="J71" s="452"/>
      <c r="K71" s="453">
        <v>92</v>
      </c>
      <c r="L71" s="452"/>
      <c r="M71" s="443">
        <f>E71-K53</f>
        <v>339</v>
      </c>
      <c r="N71" s="452"/>
      <c r="O71" s="443">
        <f t="shared" si="4"/>
        <v>636</v>
      </c>
    </row>
    <row r="72" spans="1:15" ht="30.75" customHeight="1">
      <c r="A72" s="505" t="s">
        <v>331</v>
      </c>
      <c r="B72" s="505"/>
      <c r="C72" s="505"/>
      <c r="D72" s="516">
        <f>SUM(D74:E74)</f>
        <v>800</v>
      </c>
      <c r="E72" s="518"/>
      <c r="F72" s="516">
        <f>SUM(F74:G74)</f>
        <v>0</v>
      </c>
      <c r="G72" s="518"/>
      <c r="H72" s="516">
        <f>SUM(H74:I74)</f>
        <v>0</v>
      </c>
      <c r="I72" s="518"/>
      <c r="J72" s="516">
        <f>SUM(J74:K74)</f>
        <v>800</v>
      </c>
      <c r="K72" s="518"/>
      <c r="L72" s="516">
        <f>SUM(L74:M74)</f>
        <v>800</v>
      </c>
      <c r="M72" s="518"/>
      <c r="N72" s="516">
        <f>SUM(N74:O74)</f>
        <v>0</v>
      </c>
      <c r="O72" s="518"/>
    </row>
    <row r="73" spans="1:15" ht="23.25" customHeight="1">
      <c r="A73" s="505" t="s">
        <v>330</v>
      </c>
      <c r="B73" s="505"/>
      <c r="C73" s="505"/>
      <c r="D73" s="516"/>
      <c r="E73" s="518"/>
      <c r="F73" s="516"/>
      <c r="G73" s="518"/>
      <c r="H73" s="516"/>
      <c r="I73" s="518"/>
      <c r="J73" s="516"/>
      <c r="K73" s="518"/>
      <c r="L73" s="516"/>
      <c r="M73" s="518"/>
      <c r="N73" s="516"/>
      <c r="O73" s="518"/>
    </row>
    <row r="74" spans="1:15" s="401" customFormat="1" ht="30" customHeight="1">
      <c r="A74" s="563" t="s">
        <v>372</v>
      </c>
      <c r="B74" s="564"/>
      <c r="C74" s="565"/>
      <c r="D74" s="566">
        <v>800</v>
      </c>
      <c r="E74" s="567"/>
      <c r="F74" s="566"/>
      <c r="G74" s="567"/>
      <c r="H74" s="566"/>
      <c r="I74" s="567"/>
      <c r="J74" s="566">
        <v>800</v>
      </c>
      <c r="K74" s="567"/>
      <c r="L74" s="566">
        <v>800</v>
      </c>
      <c r="M74" s="567"/>
      <c r="N74" s="566">
        <f>D74+H74-L74</f>
        <v>0</v>
      </c>
      <c r="O74" s="567"/>
    </row>
    <row r="75" spans="1:15" ht="30.75" customHeight="1">
      <c r="A75" s="505" t="s">
        <v>329</v>
      </c>
      <c r="B75" s="505"/>
      <c r="C75" s="505"/>
      <c r="D75" s="516">
        <f>SUM(D77:E77)</f>
        <v>0</v>
      </c>
      <c r="E75" s="518"/>
      <c r="F75" s="516">
        <f>SUM(F77:G77)</f>
        <v>0</v>
      </c>
      <c r="G75" s="518"/>
      <c r="H75" s="516">
        <f>SUM(H77:I77)</f>
        <v>0</v>
      </c>
      <c r="I75" s="518"/>
      <c r="J75" s="516">
        <f>SUM(J77:K77)</f>
        <v>0</v>
      </c>
      <c r="K75" s="518"/>
      <c r="L75" s="516">
        <f>SUM(L77:M77)</f>
        <v>0</v>
      </c>
      <c r="M75" s="518"/>
      <c r="N75" s="516">
        <f>SUM(N77:O77)</f>
        <v>0</v>
      </c>
      <c r="O75" s="518"/>
    </row>
    <row r="76" spans="1:15" ht="21.75" customHeight="1">
      <c r="A76" s="505" t="s">
        <v>328</v>
      </c>
      <c r="B76" s="505"/>
      <c r="C76" s="505"/>
      <c r="D76" s="516"/>
      <c r="E76" s="518"/>
      <c r="F76" s="516"/>
      <c r="G76" s="518"/>
      <c r="H76" s="516"/>
      <c r="I76" s="518"/>
      <c r="J76" s="516"/>
      <c r="K76" s="518"/>
      <c r="L76" s="516"/>
      <c r="M76" s="518"/>
      <c r="N76" s="516"/>
      <c r="O76" s="518"/>
    </row>
    <row r="77" spans="1:15" ht="23.25" hidden="1" customHeight="1">
      <c r="A77" s="505"/>
      <c r="B77" s="505"/>
      <c r="C77" s="505"/>
      <c r="D77" s="516"/>
      <c r="E77" s="518"/>
      <c r="F77" s="516"/>
      <c r="G77" s="518"/>
      <c r="H77" s="516"/>
      <c r="I77" s="518"/>
      <c r="J77" s="516"/>
      <c r="K77" s="518"/>
      <c r="L77" s="516"/>
      <c r="M77" s="518"/>
      <c r="N77" s="516">
        <f>D77+H77-L77</f>
        <v>0</v>
      </c>
      <c r="O77" s="518"/>
    </row>
    <row r="78" spans="1:15" ht="38.25" customHeight="1">
      <c r="A78" s="561" t="s">
        <v>34</v>
      </c>
      <c r="B78" s="561"/>
      <c r="C78" s="561"/>
      <c r="D78" s="519">
        <f>SUM(D64,D72,D75)</f>
        <v>6337</v>
      </c>
      <c r="E78" s="521"/>
      <c r="F78" s="519">
        <f t="shared" ref="F78" si="5">SUM(F64,F72,F75)</f>
        <v>0</v>
      </c>
      <c r="G78" s="521"/>
      <c r="H78" s="519">
        <f t="shared" ref="H78" si="6">SUM(H64,H72,H75)</f>
        <v>5292</v>
      </c>
      <c r="I78" s="521"/>
      <c r="J78" s="519">
        <f>SUM(J64,J72,J75)</f>
        <v>1607</v>
      </c>
      <c r="K78" s="521"/>
      <c r="L78" s="519">
        <f>SUM(L64,L72,L75)</f>
        <v>4136</v>
      </c>
      <c r="M78" s="521"/>
      <c r="N78" s="519">
        <f>SUM(N64,N72,N75)</f>
        <v>7493</v>
      </c>
      <c r="O78" s="521"/>
    </row>
    <row r="79" spans="1:15">
      <c r="C79" s="316"/>
      <c r="D79" s="316"/>
      <c r="E79" s="316"/>
    </row>
    <row r="80" spans="1:15">
      <c r="C80" s="316"/>
      <c r="D80" s="316"/>
      <c r="E80" s="316"/>
    </row>
    <row r="81" spans="1:15">
      <c r="A81" s="306"/>
      <c r="C81" s="316"/>
      <c r="D81" s="316"/>
      <c r="E81" s="316"/>
    </row>
    <row r="82" spans="1:15">
      <c r="A82" s="317"/>
      <c r="C82" s="316"/>
      <c r="D82" s="316"/>
      <c r="E82" s="316"/>
      <c r="F82" s="317"/>
      <c r="G82" s="317"/>
      <c r="L82" s="485"/>
      <c r="M82" s="578"/>
      <c r="N82" s="578"/>
      <c r="O82" s="578"/>
    </row>
    <row r="83" spans="1:15">
      <c r="C83" s="316"/>
      <c r="D83" s="316"/>
      <c r="E83" s="316"/>
    </row>
    <row r="84" spans="1:15">
      <c r="C84" s="316"/>
      <c r="D84" s="316"/>
      <c r="E84" s="316"/>
    </row>
    <row r="85" spans="1:15">
      <c r="C85" s="316"/>
      <c r="D85" s="316"/>
      <c r="E85" s="316"/>
    </row>
    <row r="86" spans="1:15">
      <c r="C86" s="316"/>
      <c r="D86" s="316"/>
      <c r="E86" s="316"/>
    </row>
    <row r="87" spans="1:15">
      <c r="C87" s="316"/>
      <c r="D87" s="316"/>
      <c r="E87" s="316"/>
    </row>
    <row r="88" spans="1:15">
      <c r="C88" s="316"/>
      <c r="D88" s="316"/>
      <c r="E88" s="316"/>
    </row>
    <row r="89" spans="1:15">
      <c r="C89" s="316"/>
      <c r="D89" s="316"/>
      <c r="E89" s="316"/>
    </row>
    <row r="90" spans="1:15">
      <c r="C90" s="316"/>
      <c r="D90" s="316"/>
      <c r="E90" s="316"/>
    </row>
    <row r="91" spans="1:15">
      <c r="B91" s="9"/>
      <c r="C91" s="316"/>
      <c r="D91" s="316"/>
      <c r="E91" s="316"/>
    </row>
    <row r="92" spans="1:15">
      <c r="B92" s="9"/>
      <c r="C92" s="316"/>
      <c r="D92" s="316"/>
      <c r="E92" s="316"/>
    </row>
  </sheetData>
  <sheetProtection algorithmName="SHA-512" hashValue="mrQiY5Rtc+WTZueScCDJEiElqcUW28hOWG23L3z6bDD+RKCd+LBLEMaZNdo1tjrNFCI6d3HFmIKGG0Z32VnZAg==" saltValue="9csY7FmQVjqjelC4oFE88Q==" spinCount="100000" sheet="1" objects="1" scenarios="1" selectLockedCells="1" selectUnlockedCells="1"/>
  <mergeCells count="282">
    <mergeCell ref="B51:C51"/>
    <mergeCell ref="H51:J51"/>
    <mergeCell ref="K49:L49"/>
    <mergeCell ref="B49:C49"/>
    <mergeCell ref="D64:E64"/>
    <mergeCell ref="H64:I64"/>
    <mergeCell ref="J62:K62"/>
    <mergeCell ref="L62:M62"/>
    <mergeCell ref="H49:J49"/>
    <mergeCell ref="F61:I61"/>
    <mergeCell ref="B52:C52"/>
    <mergeCell ref="D52:E52"/>
    <mergeCell ref="F52:G52"/>
    <mergeCell ref="H52:J52"/>
    <mergeCell ref="K52:L52"/>
    <mergeCell ref="M52:O52"/>
    <mergeCell ref="K58:L58"/>
    <mergeCell ref="J63:K63"/>
    <mergeCell ref="M49:O49"/>
    <mergeCell ref="H56:J56"/>
    <mergeCell ref="K56:L56"/>
    <mergeCell ref="D55:E55"/>
    <mergeCell ref="F62:G62"/>
    <mergeCell ref="D58:E58"/>
    <mergeCell ref="W28:Y28"/>
    <mergeCell ref="L82:O82"/>
    <mergeCell ref="C15:E15"/>
    <mergeCell ref="C16:E16"/>
    <mergeCell ref="C17:E17"/>
    <mergeCell ref="A34:C34"/>
    <mergeCell ref="A31:C32"/>
    <mergeCell ref="G31:I31"/>
    <mergeCell ref="N24:O24"/>
    <mergeCell ref="I18:K18"/>
    <mergeCell ref="I19:K19"/>
    <mergeCell ref="I20:K20"/>
    <mergeCell ref="N76:O76"/>
    <mergeCell ref="L76:M76"/>
    <mergeCell ref="H76:I76"/>
    <mergeCell ref="L72:M72"/>
    <mergeCell ref="H73:I73"/>
    <mergeCell ref="J76:K76"/>
    <mergeCell ref="A68:C68"/>
    <mergeCell ref="B57:C57"/>
    <mergeCell ref="F57:G57"/>
    <mergeCell ref="K57:L57"/>
    <mergeCell ref="M57:O57"/>
    <mergeCell ref="H57:J57"/>
    <mergeCell ref="N15:O15"/>
    <mergeCell ref="N16:O16"/>
    <mergeCell ref="A27:O27"/>
    <mergeCell ref="F16:H16"/>
    <mergeCell ref="A15:B15"/>
    <mergeCell ref="A16:B16"/>
    <mergeCell ref="C24:E24"/>
    <mergeCell ref="W25:Y25"/>
    <mergeCell ref="W26:Y26"/>
    <mergeCell ref="W27:Y27"/>
    <mergeCell ref="A25:B25"/>
    <mergeCell ref="A17:B17"/>
    <mergeCell ref="A18:B18"/>
    <mergeCell ref="A19:B19"/>
    <mergeCell ref="A20:B20"/>
    <mergeCell ref="A22:B22"/>
    <mergeCell ref="A23:B23"/>
    <mergeCell ref="C25:E25"/>
    <mergeCell ref="F17:H17"/>
    <mergeCell ref="F25:H25"/>
    <mergeCell ref="F22:H22"/>
    <mergeCell ref="F23:H23"/>
    <mergeCell ref="L18:M18"/>
    <mergeCell ref="N25:O25"/>
    <mergeCell ref="L10:M10"/>
    <mergeCell ref="F8:H8"/>
    <mergeCell ref="I8:K8"/>
    <mergeCell ref="N13:O13"/>
    <mergeCell ref="L11:M11"/>
    <mergeCell ref="L13:M13"/>
    <mergeCell ref="N11:O11"/>
    <mergeCell ref="I12:K12"/>
    <mergeCell ref="I13:K13"/>
    <mergeCell ref="L12:M12"/>
    <mergeCell ref="N12:O12"/>
    <mergeCell ref="F12:H12"/>
    <mergeCell ref="F13:H13"/>
    <mergeCell ref="N9:O9"/>
    <mergeCell ref="N10:O10"/>
    <mergeCell ref="L9:M9"/>
    <mergeCell ref="I9:K9"/>
    <mergeCell ref="I10:K10"/>
    <mergeCell ref="C8:E8"/>
    <mergeCell ref="C9:E9"/>
    <mergeCell ref="C10:E10"/>
    <mergeCell ref="F9:H9"/>
    <mergeCell ref="F10:H10"/>
    <mergeCell ref="F11:H11"/>
    <mergeCell ref="A21:B21"/>
    <mergeCell ref="A11:B11"/>
    <mergeCell ref="A12:B12"/>
    <mergeCell ref="A13:B13"/>
    <mergeCell ref="C12:E12"/>
    <mergeCell ref="C13:E13"/>
    <mergeCell ref="C14:E14"/>
    <mergeCell ref="A14:B14"/>
    <mergeCell ref="C11:E11"/>
    <mergeCell ref="F21:H21"/>
    <mergeCell ref="A8:B8"/>
    <mergeCell ref="C18:E18"/>
    <mergeCell ref="H75:I75"/>
    <mergeCell ref="J75:K75"/>
    <mergeCell ref="L75:M75"/>
    <mergeCell ref="N75:O75"/>
    <mergeCell ref="K51:L51"/>
    <mergeCell ref="K50:L50"/>
    <mergeCell ref="H74:I74"/>
    <mergeCell ref="J74:K74"/>
    <mergeCell ref="N74:O74"/>
    <mergeCell ref="J61:M61"/>
    <mergeCell ref="K53:L53"/>
    <mergeCell ref="M53:O53"/>
    <mergeCell ref="N63:O63"/>
    <mergeCell ref="M56:O56"/>
    <mergeCell ref="L64:M64"/>
    <mergeCell ref="N73:O73"/>
    <mergeCell ref="N61:O62"/>
    <mergeCell ref="N72:O72"/>
    <mergeCell ref="L65:M65"/>
    <mergeCell ref="D76:E76"/>
    <mergeCell ref="N65:O65"/>
    <mergeCell ref="M58:O58"/>
    <mergeCell ref="A59:O59"/>
    <mergeCell ref="A66:C66"/>
    <mergeCell ref="F74:G74"/>
    <mergeCell ref="N14:O14"/>
    <mergeCell ref="I14:K14"/>
    <mergeCell ref="L14:M14"/>
    <mergeCell ref="L15:M15"/>
    <mergeCell ref="F14:H14"/>
    <mergeCell ref="L16:M16"/>
    <mergeCell ref="I16:K16"/>
    <mergeCell ref="F15:H15"/>
    <mergeCell ref="I15:K15"/>
    <mergeCell ref="A35:C35"/>
    <mergeCell ref="A36:C36"/>
    <mergeCell ref="A37:C37"/>
    <mergeCell ref="A38:C38"/>
    <mergeCell ref="A41:C41"/>
    <mergeCell ref="A42:C42"/>
    <mergeCell ref="A43:C43"/>
    <mergeCell ref="F56:G56"/>
    <mergeCell ref="A70:C70"/>
    <mergeCell ref="L22:M22"/>
    <mergeCell ref="A47:O47"/>
    <mergeCell ref="F49:G49"/>
    <mergeCell ref="A78:C78"/>
    <mergeCell ref="A76:C76"/>
    <mergeCell ref="A75:C75"/>
    <mergeCell ref="A77:C77"/>
    <mergeCell ref="A72:C72"/>
    <mergeCell ref="D75:E75"/>
    <mergeCell ref="D65:E65"/>
    <mergeCell ref="F65:G65"/>
    <mergeCell ref="A74:C74"/>
    <mergeCell ref="A71:C71"/>
    <mergeCell ref="A69:C69"/>
    <mergeCell ref="D74:E74"/>
    <mergeCell ref="A65:C65"/>
    <mergeCell ref="F75:G75"/>
    <mergeCell ref="D72:E72"/>
    <mergeCell ref="F72:G72"/>
    <mergeCell ref="F76:G76"/>
    <mergeCell ref="D73:E73"/>
    <mergeCell ref="A73:C73"/>
    <mergeCell ref="L74:M74"/>
    <mergeCell ref="F73:G73"/>
    <mergeCell ref="A2:O2"/>
    <mergeCell ref="A3:O3"/>
    <mergeCell ref="I11:K11"/>
    <mergeCell ref="F51:G51"/>
    <mergeCell ref="D49:E49"/>
    <mergeCell ref="J31:L31"/>
    <mergeCell ref="H72:I72"/>
    <mergeCell ref="J72:K72"/>
    <mergeCell ref="H65:I65"/>
    <mergeCell ref="A4:O4"/>
    <mergeCell ref="A5:O5"/>
    <mergeCell ref="A6:O6"/>
    <mergeCell ref="A7:O7"/>
    <mergeCell ref="L8:M8"/>
    <mergeCell ref="N8:O8"/>
    <mergeCell ref="L63:M63"/>
    <mergeCell ref="H50:J50"/>
    <mergeCell ref="H58:J58"/>
    <mergeCell ref="F64:G64"/>
    <mergeCell ref="H62:I62"/>
    <mergeCell ref="A9:B9"/>
    <mergeCell ref="A10:B10"/>
    <mergeCell ref="M31:O31"/>
    <mergeCell ref="B55:C55"/>
    <mergeCell ref="A64:C64"/>
    <mergeCell ref="A63:C63"/>
    <mergeCell ref="D61:E62"/>
    <mergeCell ref="A61:C62"/>
    <mergeCell ref="B58:C58"/>
    <mergeCell ref="B56:C56"/>
    <mergeCell ref="A67:C67"/>
    <mergeCell ref="H63:I63"/>
    <mergeCell ref="F58:G58"/>
    <mergeCell ref="F63:G63"/>
    <mergeCell ref="D63:E63"/>
    <mergeCell ref="L25:M25"/>
    <mergeCell ref="I25:K25"/>
    <mergeCell ref="N78:O78"/>
    <mergeCell ref="D77:E77"/>
    <mergeCell ref="F77:G77"/>
    <mergeCell ref="H77:I77"/>
    <mergeCell ref="J77:K77"/>
    <mergeCell ref="L77:M77"/>
    <mergeCell ref="N77:O77"/>
    <mergeCell ref="D78:E78"/>
    <mergeCell ref="H78:I78"/>
    <mergeCell ref="J78:K78"/>
    <mergeCell ref="L78:M78"/>
    <mergeCell ref="F78:G78"/>
    <mergeCell ref="F55:G55"/>
    <mergeCell ref="L73:M73"/>
    <mergeCell ref="J73:K73"/>
    <mergeCell ref="J65:K65"/>
    <mergeCell ref="F54:G54"/>
    <mergeCell ref="H54:J54"/>
    <mergeCell ref="K54:L54"/>
    <mergeCell ref="F50:G50"/>
    <mergeCell ref="N64:O64"/>
    <mergeCell ref="J64:K64"/>
    <mergeCell ref="D54:E54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C19:E19"/>
    <mergeCell ref="C20:E20"/>
    <mergeCell ref="C21:E21"/>
    <mergeCell ref="C22:E22"/>
    <mergeCell ref="L23:M23"/>
    <mergeCell ref="L24:M24"/>
    <mergeCell ref="F24:H24"/>
    <mergeCell ref="C23:E23"/>
    <mergeCell ref="N21:O21"/>
    <mergeCell ref="N22:O22"/>
    <mergeCell ref="F18:H18"/>
    <mergeCell ref="F19:H19"/>
    <mergeCell ref="L19:M19"/>
    <mergeCell ref="L20:M20"/>
    <mergeCell ref="A24:B24"/>
    <mergeCell ref="B53:C53"/>
    <mergeCell ref="H55:J55"/>
    <mergeCell ref="K55:L55"/>
    <mergeCell ref="M55:O55"/>
    <mergeCell ref="N23:O23"/>
    <mergeCell ref="I21:K21"/>
    <mergeCell ref="I22:K22"/>
    <mergeCell ref="L21:M21"/>
    <mergeCell ref="I23:K23"/>
    <mergeCell ref="A39:C39"/>
    <mergeCell ref="A40:C40"/>
    <mergeCell ref="I24:K24"/>
    <mergeCell ref="M54:O54"/>
    <mergeCell ref="A45:C45"/>
    <mergeCell ref="A33:C33"/>
    <mergeCell ref="D51:E51"/>
    <mergeCell ref="D50:E50"/>
    <mergeCell ref="B50:C50"/>
    <mergeCell ref="M50:O50"/>
    <mergeCell ref="M51:O51"/>
    <mergeCell ref="F53:G53"/>
    <mergeCell ref="H53:J53"/>
    <mergeCell ref="B54:C54"/>
  </mergeCells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view="pageBreakPreview" topLeftCell="E13" zoomScale="60" zoomScaleNormal="50" workbookViewId="0">
      <selection activeCell="W34" sqref="W33:W34"/>
    </sheetView>
  </sheetViews>
  <sheetFormatPr defaultColWidth="9.109375" defaultRowHeight="18"/>
  <cols>
    <col min="1" max="2" width="4.44140625" style="9" customWidth="1"/>
    <col min="3" max="3" width="34.88671875" style="9" customWidth="1"/>
    <col min="4" max="5" width="8.44140625" style="9" customWidth="1"/>
    <col min="6" max="7" width="9" style="9" customWidth="1"/>
    <col min="8" max="9" width="9.88671875" style="9" customWidth="1"/>
    <col min="10" max="10" width="8.6640625" style="9" customWidth="1"/>
    <col min="11" max="11" width="10.109375" style="9" customWidth="1"/>
    <col min="12" max="13" width="9.109375" style="9" customWidth="1"/>
    <col min="14" max="14" width="12.33203125" style="9" customWidth="1"/>
    <col min="15" max="15" width="13.88671875" style="9" customWidth="1"/>
    <col min="16" max="16" width="13.109375" style="9" customWidth="1"/>
    <col min="17" max="17" width="12.33203125" style="9" customWidth="1"/>
    <col min="18" max="18" width="12.5546875" style="9" customWidth="1"/>
    <col min="19" max="19" width="14" style="9" customWidth="1"/>
    <col min="20" max="20" width="13.5546875" style="9" customWidth="1"/>
    <col min="21" max="21" width="12.5546875" style="9" customWidth="1"/>
    <col min="22" max="22" width="12.33203125" style="9" customWidth="1"/>
    <col min="23" max="23" width="14.88671875" style="9" customWidth="1"/>
    <col min="24" max="24" width="13.33203125" style="9" customWidth="1"/>
    <col min="25" max="25" width="12.5546875" style="9" customWidth="1"/>
    <col min="26" max="26" width="12.33203125" style="9" customWidth="1"/>
    <col min="27" max="27" width="14.5546875" style="9" customWidth="1"/>
    <col min="28" max="28" width="13.44140625" style="9" customWidth="1"/>
    <col min="29" max="29" width="12.33203125" style="9" customWidth="1"/>
    <col min="30" max="31" width="14.5546875" style="9" customWidth="1"/>
    <col min="32" max="32" width="14" style="9" customWidth="1"/>
    <col min="33" max="16384" width="9.109375" style="9"/>
  </cols>
  <sheetData>
    <row r="1" spans="1:32" ht="18.75" customHeight="1"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608" t="s">
        <v>344</v>
      </c>
      <c r="AE1" s="608"/>
      <c r="AF1" s="608"/>
    </row>
    <row r="2" spans="1:32" ht="18.75" customHeight="1">
      <c r="C2" s="346" t="s">
        <v>345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</row>
    <row r="3" spans="1:32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8" t="s">
        <v>229</v>
      </c>
    </row>
    <row r="4" spans="1:32" ht="31.5" customHeight="1">
      <c r="A4" s="609" t="s">
        <v>32</v>
      </c>
      <c r="B4" s="604" t="s">
        <v>346</v>
      </c>
      <c r="C4" s="605"/>
      <c r="D4" s="579" t="s">
        <v>347</v>
      </c>
      <c r="E4" s="580"/>
      <c r="F4" s="580"/>
      <c r="G4" s="579" t="s">
        <v>348</v>
      </c>
      <c r="H4" s="580"/>
      <c r="I4" s="580"/>
      <c r="J4" s="580"/>
      <c r="K4" s="580"/>
      <c r="L4" s="580"/>
      <c r="M4" s="580"/>
      <c r="N4" s="580"/>
      <c r="O4" s="580"/>
      <c r="P4" s="580"/>
      <c r="Q4" s="581"/>
      <c r="R4" s="536" t="s">
        <v>349</v>
      </c>
      <c r="S4" s="537"/>
      <c r="T4" s="537"/>
      <c r="U4" s="537"/>
      <c r="V4" s="537"/>
      <c r="W4" s="537"/>
      <c r="X4" s="537"/>
      <c r="Y4" s="537"/>
      <c r="Z4" s="538"/>
      <c r="AA4" s="547" t="s">
        <v>350</v>
      </c>
      <c r="AB4" s="535"/>
      <c r="AC4" s="535"/>
      <c r="AD4" s="547" t="s">
        <v>351</v>
      </c>
      <c r="AE4" s="535"/>
      <c r="AF4" s="535"/>
    </row>
    <row r="5" spans="1:32" ht="50.25" customHeight="1">
      <c r="A5" s="610"/>
      <c r="B5" s="606"/>
      <c r="C5" s="607"/>
      <c r="D5" s="582"/>
      <c r="E5" s="583"/>
      <c r="F5" s="583"/>
      <c r="G5" s="582"/>
      <c r="H5" s="583"/>
      <c r="I5" s="583"/>
      <c r="J5" s="583"/>
      <c r="K5" s="583"/>
      <c r="L5" s="583"/>
      <c r="M5" s="583"/>
      <c r="N5" s="583"/>
      <c r="O5" s="583"/>
      <c r="P5" s="583"/>
      <c r="Q5" s="584"/>
      <c r="R5" s="552" t="s">
        <v>418</v>
      </c>
      <c r="S5" s="571"/>
      <c r="T5" s="553"/>
      <c r="U5" s="552" t="s">
        <v>419</v>
      </c>
      <c r="V5" s="571"/>
      <c r="W5" s="553"/>
      <c r="X5" s="552" t="s">
        <v>420</v>
      </c>
      <c r="Y5" s="571"/>
      <c r="Z5" s="553"/>
      <c r="AA5" s="535"/>
      <c r="AB5" s="535"/>
      <c r="AC5" s="535"/>
      <c r="AD5" s="535"/>
      <c r="AE5" s="535"/>
      <c r="AF5" s="535"/>
    </row>
    <row r="6" spans="1:32" ht="28.5" customHeight="1">
      <c r="A6" s="349">
        <v>1</v>
      </c>
      <c r="B6" s="595">
        <v>2</v>
      </c>
      <c r="C6" s="596"/>
      <c r="D6" s="552">
        <v>3</v>
      </c>
      <c r="E6" s="571"/>
      <c r="F6" s="571"/>
      <c r="G6" s="552">
        <v>4</v>
      </c>
      <c r="H6" s="571"/>
      <c r="I6" s="571"/>
      <c r="J6" s="571"/>
      <c r="K6" s="571"/>
      <c r="L6" s="571"/>
      <c r="M6" s="571"/>
      <c r="N6" s="571"/>
      <c r="O6" s="571"/>
      <c r="P6" s="571"/>
      <c r="Q6" s="553"/>
      <c r="R6" s="552">
        <v>5</v>
      </c>
      <c r="S6" s="571"/>
      <c r="T6" s="553"/>
      <c r="U6" s="552">
        <v>6</v>
      </c>
      <c r="V6" s="571"/>
      <c r="W6" s="553"/>
      <c r="X6" s="536">
        <v>7</v>
      </c>
      <c r="Y6" s="537"/>
      <c r="Z6" s="538"/>
      <c r="AA6" s="536">
        <v>8</v>
      </c>
      <c r="AB6" s="537"/>
      <c r="AC6" s="538"/>
      <c r="AD6" s="536">
        <v>9</v>
      </c>
      <c r="AE6" s="537"/>
      <c r="AF6" s="538"/>
    </row>
    <row r="7" spans="1:32" ht="34.5" customHeight="1">
      <c r="A7" s="349"/>
      <c r="B7" s="611"/>
      <c r="C7" s="612"/>
      <c r="D7" s="613"/>
      <c r="E7" s="614"/>
      <c r="F7" s="614"/>
      <c r="G7" s="613"/>
      <c r="H7" s="614"/>
      <c r="I7" s="614"/>
      <c r="J7" s="614"/>
      <c r="K7" s="614"/>
      <c r="L7" s="614"/>
      <c r="M7" s="614"/>
      <c r="N7" s="614"/>
      <c r="O7" s="614"/>
      <c r="P7" s="614"/>
      <c r="Q7" s="615"/>
      <c r="R7" s="616"/>
      <c r="S7" s="617"/>
      <c r="T7" s="618"/>
      <c r="U7" s="616"/>
      <c r="V7" s="617"/>
      <c r="W7" s="618"/>
      <c r="X7" s="616"/>
      <c r="Y7" s="617"/>
      <c r="Z7" s="618"/>
      <c r="AA7" s="616">
        <f>X7-U7</f>
        <v>0</v>
      </c>
      <c r="AB7" s="617"/>
      <c r="AC7" s="618"/>
      <c r="AD7" s="616">
        <f>IF(U7=0,0,X7/U7*100)</f>
        <v>0</v>
      </c>
      <c r="AE7" s="617"/>
      <c r="AF7" s="618"/>
    </row>
    <row r="8" spans="1:32" ht="26.25" customHeight="1">
      <c r="A8" s="597" t="s">
        <v>34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9"/>
      <c r="R8" s="619">
        <f>SUM(R7:T7)</f>
        <v>0</v>
      </c>
      <c r="S8" s="620"/>
      <c r="T8" s="621"/>
      <c r="U8" s="619">
        <f>SUM(U7:W7)</f>
        <v>0</v>
      </c>
      <c r="V8" s="620"/>
      <c r="W8" s="621"/>
      <c r="X8" s="619">
        <f>SUM(X7:Z7)</f>
        <v>0</v>
      </c>
      <c r="Y8" s="620"/>
      <c r="Z8" s="621"/>
      <c r="AA8" s="619">
        <f t="shared" ref="AA8" si="0">X8-U8</f>
        <v>0</v>
      </c>
      <c r="AB8" s="620"/>
      <c r="AC8" s="621"/>
      <c r="AD8" s="619">
        <f t="shared" ref="AD8" si="1">IF(U8=0,0,X8/U8*100)</f>
        <v>0</v>
      </c>
      <c r="AE8" s="620"/>
      <c r="AF8" s="621"/>
    </row>
    <row r="9" spans="1:32" ht="11.25" customHeight="1">
      <c r="A9" s="350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2"/>
    </row>
    <row r="10" spans="1:32" ht="10.5" customHeight="1">
      <c r="A10" s="353"/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4"/>
      <c r="O10" s="354"/>
      <c r="P10" s="354"/>
      <c r="Q10" s="354"/>
      <c r="R10" s="355"/>
      <c r="S10" s="355"/>
      <c r="T10" s="355"/>
      <c r="U10" s="355"/>
      <c r="V10" s="355"/>
      <c r="W10" s="355"/>
      <c r="X10" s="356"/>
      <c r="Y10" s="356"/>
      <c r="Z10" s="356"/>
      <c r="AA10" s="356"/>
      <c r="AB10" s="356"/>
      <c r="AC10" s="356"/>
      <c r="AD10" s="356"/>
      <c r="AE10" s="357"/>
      <c r="AF10" s="357"/>
    </row>
    <row r="11" spans="1:32" s="358" customFormat="1" ht="18.75" customHeight="1">
      <c r="C11" s="346" t="s">
        <v>352</v>
      </c>
    </row>
    <row r="12" spans="1:32" s="358" customFormat="1" ht="18.75" customHeight="1">
      <c r="AF12" s="327"/>
    </row>
    <row r="13" spans="1:32" ht="30.75" customHeight="1">
      <c r="A13" s="603" t="s">
        <v>32</v>
      </c>
      <c r="B13" s="604" t="s">
        <v>353</v>
      </c>
      <c r="C13" s="605"/>
      <c r="D13" s="547" t="s">
        <v>346</v>
      </c>
      <c r="E13" s="547"/>
      <c r="F13" s="547"/>
      <c r="G13" s="547"/>
      <c r="H13" s="579" t="s">
        <v>348</v>
      </c>
      <c r="I13" s="580"/>
      <c r="J13" s="580"/>
      <c r="K13" s="580"/>
      <c r="L13" s="580"/>
      <c r="M13" s="580"/>
      <c r="N13" s="580"/>
      <c r="O13" s="581"/>
      <c r="P13" s="579" t="s">
        <v>354</v>
      </c>
      <c r="Q13" s="581"/>
      <c r="R13" s="536" t="s">
        <v>349</v>
      </c>
      <c r="S13" s="537"/>
      <c r="T13" s="537"/>
      <c r="U13" s="537"/>
      <c r="V13" s="537"/>
      <c r="W13" s="537"/>
      <c r="X13" s="537"/>
      <c r="Y13" s="537"/>
      <c r="Z13" s="538"/>
      <c r="AA13" s="547" t="s">
        <v>350</v>
      </c>
      <c r="AB13" s="535"/>
      <c r="AC13" s="535"/>
      <c r="AD13" s="547" t="s">
        <v>351</v>
      </c>
      <c r="AE13" s="535"/>
      <c r="AF13" s="535"/>
    </row>
    <row r="14" spans="1:32" ht="46.5" customHeight="1">
      <c r="A14" s="603"/>
      <c r="B14" s="606"/>
      <c r="C14" s="607"/>
      <c r="D14" s="547"/>
      <c r="E14" s="547"/>
      <c r="F14" s="547"/>
      <c r="G14" s="547"/>
      <c r="H14" s="582"/>
      <c r="I14" s="583"/>
      <c r="J14" s="583"/>
      <c r="K14" s="583"/>
      <c r="L14" s="583"/>
      <c r="M14" s="583"/>
      <c r="N14" s="583"/>
      <c r="O14" s="584"/>
      <c r="P14" s="582"/>
      <c r="Q14" s="584"/>
      <c r="R14" s="552" t="s">
        <v>418</v>
      </c>
      <c r="S14" s="571"/>
      <c r="T14" s="553"/>
      <c r="U14" s="552" t="s">
        <v>419</v>
      </c>
      <c r="V14" s="571"/>
      <c r="W14" s="553"/>
      <c r="X14" s="552" t="s">
        <v>420</v>
      </c>
      <c r="Y14" s="571"/>
      <c r="Z14" s="553"/>
      <c r="AA14" s="535"/>
      <c r="AB14" s="535"/>
      <c r="AC14" s="535"/>
      <c r="AD14" s="535"/>
      <c r="AE14" s="535"/>
      <c r="AF14" s="535"/>
    </row>
    <row r="15" spans="1:32" ht="28.5" customHeight="1">
      <c r="A15" s="359">
        <v>1</v>
      </c>
      <c r="B15" s="595">
        <v>2</v>
      </c>
      <c r="C15" s="596"/>
      <c r="D15" s="547">
        <v>3</v>
      </c>
      <c r="E15" s="547"/>
      <c r="F15" s="547"/>
      <c r="G15" s="547"/>
      <c r="H15" s="552">
        <v>4</v>
      </c>
      <c r="I15" s="571"/>
      <c r="J15" s="571"/>
      <c r="K15" s="571"/>
      <c r="L15" s="571"/>
      <c r="M15" s="571"/>
      <c r="N15" s="571"/>
      <c r="O15" s="553"/>
      <c r="P15" s="552">
        <v>5</v>
      </c>
      <c r="Q15" s="553"/>
      <c r="R15" s="552">
        <v>6</v>
      </c>
      <c r="S15" s="571"/>
      <c r="T15" s="553"/>
      <c r="U15" s="552">
        <v>7</v>
      </c>
      <c r="V15" s="571"/>
      <c r="W15" s="553"/>
      <c r="X15" s="552">
        <v>8</v>
      </c>
      <c r="Y15" s="571"/>
      <c r="Z15" s="553"/>
      <c r="AA15" s="552">
        <v>9</v>
      </c>
      <c r="AB15" s="571"/>
      <c r="AC15" s="553"/>
      <c r="AD15" s="552">
        <v>10</v>
      </c>
      <c r="AE15" s="571"/>
      <c r="AF15" s="553"/>
    </row>
    <row r="16" spans="1:32" ht="30.75" customHeight="1">
      <c r="A16" s="189"/>
      <c r="B16" s="622"/>
      <c r="C16" s="623"/>
      <c r="D16" s="624"/>
      <c r="E16" s="624"/>
      <c r="F16" s="624"/>
      <c r="G16" s="624"/>
      <c r="H16" s="625"/>
      <c r="I16" s="626"/>
      <c r="J16" s="626"/>
      <c r="K16" s="626"/>
      <c r="L16" s="626"/>
      <c r="M16" s="626"/>
      <c r="N16" s="626"/>
      <c r="O16" s="627"/>
      <c r="P16" s="628"/>
      <c r="Q16" s="629"/>
      <c r="R16" s="630"/>
      <c r="S16" s="631"/>
      <c r="T16" s="632"/>
      <c r="U16" s="630"/>
      <c r="V16" s="631"/>
      <c r="W16" s="632"/>
      <c r="X16" s="630"/>
      <c r="Y16" s="631"/>
      <c r="Z16" s="632"/>
      <c r="AA16" s="630">
        <f>X16-U16</f>
        <v>0</v>
      </c>
      <c r="AB16" s="631"/>
      <c r="AC16" s="632"/>
      <c r="AD16" s="630">
        <f>IF(U16=0,0,X16/U16*100)</f>
        <v>0</v>
      </c>
      <c r="AE16" s="631"/>
      <c r="AF16" s="632"/>
    </row>
    <row r="17" spans="1:32" ht="30.75" hidden="1" customHeight="1">
      <c r="A17" s="189"/>
      <c r="B17" s="622"/>
      <c r="C17" s="623"/>
      <c r="D17" s="624"/>
      <c r="E17" s="624"/>
      <c r="F17" s="624"/>
      <c r="G17" s="624"/>
      <c r="H17" s="625"/>
      <c r="I17" s="626"/>
      <c r="J17" s="626"/>
      <c r="K17" s="626"/>
      <c r="L17" s="626"/>
      <c r="M17" s="626"/>
      <c r="N17" s="626"/>
      <c r="O17" s="627"/>
      <c r="P17" s="628"/>
      <c r="Q17" s="629"/>
      <c r="R17" s="630"/>
      <c r="S17" s="631"/>
      <c r="T17" s="632"/>
      <c r="U17" s="630"/>
      <c r="V17" s="631"/>
      <c r="W17" s="632"/>
      <c r="X17" s="630"/>
      <c r="Y17" s="631"/>
      <c r="Z17" s="632"/>
      <c r="AA17" s="630">
        <f t="shared" ref="AA17:AA18" si="2">X17-U17</f>
        <v>0</v>
      </c>
      <c r="AB17" s="631"/>
      <c r="AC17" s="632"/>
      <c r="AD17" s="630">
        <f t="shared" ref="AD17:AD18" si="3">IF(U17=0,0,X17/U17*100)</f>
        <v>0</v>
      </c>
      <c r="AE17" s="631"/>
      <c r="AF17" s="632"/>
    </row>
    <row r="18" spans="1:32" ht="32.25" customHeight="1">
      <c r="A18" s="597" t="s">
        <v>34</v>
      </c>
      <c r="B18" s="598"/>
      <c r="C18" s="598"/>
      <c r="D18" s="598"/>
      <c r="E18" s="598"/>
      <c r="F18" s="598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9"/>
      <c r="R18" s="600">
        <f>SUM(R16:T17)</f>
        <v>0</v>
      </c>
      <c r="S18" s="601"/>
      <c r="T18" s="602"/>
      <c r="U18" s="600">
        <f t="shared" ref="U18" si="4">SUM(U16:W17)</f>
        <v>0</v>
      </c>
      <c r="V18" s="601"/>
      <c r="W18" s="602"/>
      <c r="X18" s="600">
        <f t="shared" ref="X18" si="5">SUM(X16:Z17)</f>
        <v>0</v>
      </c>
      <c r="Y18" s="601"/>
      <c r="Z18" s="602"/>
      <c r="AA18" s="600">
        <f t="shared" si="2"/>
        <v>0</v>
      </c>
      <c r="AB18" s="601"/>
      <c r="AC18" s="602"/>
      <c r="AD18" s="600">
        <f t="shared" si="3"/>
        <v>0</v>
      </c>
      <c r="AE18" s="601"/>
      <c r="AF18" s="602"/>
    </row>
    <row r="19" spans="1:32" ht="10.5" customHeight="1">
      <c r="A19" s="360"/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21"/>
      <c r="R19" s="361"/>
      <c r="S19" s="361"/>
      <c r="T19" s="361"/>
      <c r="U19" s="361"/>
      <c r="V19" s="361"/>
      <c r="W19" s="21"/>
      <c r="X19" s="21"/>
      <c r="Y19" s="21"/>
      <c r="Z19" s="21"/>
      <c r="AA19" s="21"/>
      <c r="AB19" s="21"/>
      <c r="AC19" s="21"/>
      <c r="AD19" s="21"/>
      <c r="AE19" s="21"/>
      <c r="AF19" s="361"/>
    </row>
    <row r="20" spans="1:32" s="346" customFormat="1" ht="26.25" customHeight="1">
      <c r="C20" s="346" t="s">
        <v>434</v>
      </c>
    </row>
    <row r="21" spans="1:32" ht="21">
      <c r="A21" s="362"/>
      <c r="B21" s="362"/>
      <c r="C21" s="362"/>
      <c r="D21" s="362"/>
      <c r="E21" s="362"/>
      <c r="F21" s="362"/>
      <c r="G21" s="362"/>
      <c r="H21" s="362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2"/>
      <c r="X21" s="21"/>
      <c r="Y21" s="21"/>
      <c r="Z21" s="633"/>
      <c r="AA21" s="633"/>
      <c r="AB21" s="633"/>
      <c r="AC21" s="21"/>
      <c r="AD21" s="633" t="s">
        <v>161</v>
      </c>
      <c r="AE21" s="633"/>
      <c r="AF21" s="633"/>
    </row>
    <row r="22" spans="1:32" ht="42" customHeight="1">
      <c r="A22" s="609" t="s">
        <v>32</v>
      </c>
      <c r="B22" s="604" t="s">
        <v>93</v>
      </c>
      <c r="C22" s="635"/>
      <c r="D22" s="635"/>
      <c r="E22" s="635"/>
      <c r="F22" s="635"/>
      <c r="G22" s="635"/>
      <c r="H22" s="635"/>
      <c r="I22" s="635"/>
      <c r="J22" s="635"/>
      <c r="K22" s="635"/>
      <c r="L22" s="605"/>
      <c r="M22" s="640" t="s">
        <v>33</v>
      </c>
      <c r="N22" s="641"/>
      <c r="O22" s="641"/>
      <c r="P22" s="642"/>
      <c r="Q22" s="640" t="s">
        <v>52</v>
      </c>
      <c r="R22" s="641"/>
      <c r="S22" s="641"/>
      <c r="T22" s="642"/>
      <c r="U22" s="640" t="s">
        <v>112</v>
      </c>
      <c r="V22" s="641"/>
      <c r="W22" s="641"/>
      <c r="X22" s="642"/>
      <c r="Y22" s="640" t="s">
        <v>440</v>
      </c>
      <c r="Z22" s="641"/>
      <c r="AA22" s="641"/>
      <c r="AB22" s="642"/>
      <c r="AC22" s="640" t="s">
        <v>34</v>
      </c>
      <c r="AD22" s="641"/>
      <c r="AE22" s="641"/>
      <c r="AF22" s="642"/>
    </row>
    <row r="23" spans="1:32" ht="34.5" customHeight="1">
      <c r="A23" s="634"/>
      <c r="B23" s="636"/>
      <c r="C23" s="637"/>
      <c r="D23" s="637"/>
      <c r="E23" s="637"/>
      <c r="F23" s="637"/>
      <c r="G23" s="637"/>
      <c r="H23" s="637"/>
      <c r="I23" s="637"/>
      <c r="J23" s="637"/>
      <c r="K23" s="637"/>
      <c r="L23" s="638"/>
      <c r="M23" s="643" t="s">
        <v>91</v>
      </c>
      <c r="N23" s="643" t="s">
        <v>92</v>
      </c>
      <c r="O23" s="643" t="s">
        <v>99</v>
      </c>
      <c r="P23" s="643" t="s">
        <v>100</v>
      </c>
      <c r="Q23" s="643" t="s">
        <v>91</v>
      </c>
      <c r="R23" s="643" t="s">
        <v>92</v>
      </c>
      <c r="S23" s="643" t="s">
        <v>99</v>
      </c>
      <c r="T23" s="643" t="s">
        <v>100</v>
      </c>
      <c r="U23" s="643" t="s">
        <v>91</v>
      </c>
      <c r="V23" s="643" t="s">
        <v>92</v>
      </c>
      <c r="W23" s="643" t="s">
        <v>99</v>
      </c>
      <c r="X23" s="643" t="s">
        <v>100</v>
      </c>
      <c r="Y23" s="643" t="s">
        <v>91</v>
      </c>
      <c r="Z23" s="643" t="s">
        <v>92</v>
      </c>
      <c r="AA23" s="643" t="s">
        <v>99</v>
      </c>
      <c r="AB23" s="643" t="s">
        <v>100</v>
      </c>
      <c r="AC23" s="643" t="s">
        <v>91</v>
      </c>
      <c r="AD23" s="643" t="s">
        <v>92</v>
      </c>
      <c r="AE23" s="643" t="s">
        <v>99</v>
      </c>
      <c r="AF23" s="643" t="s">
        <v>100</v>
      </c>
    </row>
    <row r="24" spans="1:32" ht="19.5" customHeight="1">
      <c r="A24" s="610"/>
      <c r="B24" s="606"/>
      <c r="C24" s="639"/>
      <c r="D24" s="639"/>
      <c r="E24" s="639"/>
      <c r="F24" s="639"/>
      <c r="G24" s="639"/>
      <c r="H24" s="639"/>
      <c r="I24" s="639"/>
      <c r="J24" s="639"/>
      <c r="K24" s="639"/>
      <c r="L24" s="607"/>
      <c r="M24" s="644"/>
      <c r="N24" s="644"/>
      <c r="O24" s="644"/>
      <c r="P24" s="644"/>
      <c r="Q24" s="644"/>
      <c r="R24" s="644"/>
      <c r="S24" s="644"/>
      <c r="T24" s="644"/>
      <c r="U24" s="644"/>
      <c r="V24" s="644"/>
      <c r="W24" s="644"/>
      <c r="X24" s="644"/>
      <c r="Y24" s="644"/>
      <c r="Z24" s="644"/>
      <c r="AA24" s="644"/>
      <c r="AB24" s="644"/>
      <c r="AC24" s="644"/>
      <c r="AD24" s="644"/>
      <c r="AE24" s="644"/>
      <c r="AF24" s="644"/>
    </row>
    <row r="25" spans="1:32" ht="24" customHeight="1">
      <c r="A25" s="189">
        <v>1</v>
      </c>
      <c r="B25" s="645">
        <v>2</v>
      </c>
      <c r="C25" s="645"/>
      <c r="D25" s="645"/>
      <c r="E25" s="645"/>
      <c r="F25" s="645"/>
      <c r="G25" s="645"/>
      <c r="H25" s="645"/>
      <c r="I25" s="645"/>
      <c r="J25" s="645"/>
      <c r="K25" s="645"/>
      <c r="L25" s="645"/>
      <c r="M25" s="333">
        <v>3</v>
      </c>
      <c r="N25" s="333">
        <v>4</v>
      </c>
      <c r="O25" s="333">
        <v>5</v>
      </c>
      <c r="P25" s="333">
        <v>6</v>
      </c>
      <c r="Q25" s="333">
        <v>7</v>
      </c>
      <c r="R25" s="333">
        <v>8</v>
      </c>
      <c r="S25" s="333">
        <v>9</v>
      </c>
      <c r="T25" s="333">
        <v>10</v>
      </c>
      <c r="U25" s="333">
        <v>11</v>
      </c>
      <c r="V25" s="333">
        <v>12</v>
      </c>
      <c r="W25" s="333">
        <v>13</v>
      </c>
      <c r="X25" s="333">
        <v>14</v>
      </c>
      <c r="Y25" s="333">
        <v>15</v>
      </c>
      <c r="Z25" s="333">
        <v>16</v>
      </c>
      <c r="AA25" s="333">
        <v>17</v>
      </c>
      <c r="AB25" s="333">
        <v>18</v>
      </c>
      <c r="AC25" s="333">
        <v>19</v>
      </c>
      <c r="AD25" s="333">
        <v>20</v>
      </c>
      <c r="AE25" s="333">
        <v>21</v>
      </c>
      <c r="AF25" s="333">
        <v>22</v>
      </c>
    </row>
    <row r="26" spans="1:32" ht="28.5" customHeight="1">
      <c r="A26" s="188">
        <v>1</v>
      </c>
      <c r="B26" s="646" t="s">
        <v>280</v>
      </c>
      <c r="C26" s="647"/>
      <c r="D26" s="647"/>
      <c r="E26" s="647"/>
      <c r="F26" s="647"/>
      <c r="G26" s="647"/>
      <c r="H26" s="647"/>
      <c r="I26" s="647"/>
      <c r="J26" s="647"/>
      <c r="K26" s="647"/>
      <c r="L26" s="648"/>
      <c r="M26" s="395"/>
      <c r="N26" s="397">
        <f>N29</f>
        <v>4410</v>
      </c>
      <c r="O26" s="428">
        <f>N26-M26</f>
        <v>4410</v>
      </c>
      <c r="P26" s="396">
        <f>IF(M26=0,0,N26/M26*100)</f>
        <v>0</v>
      </c>
      <c r="Q26" s="397">
        <f>Q28</f>
        <v>19747</v>
      </c>
      <c r="R26" s="397">
        <f>R28</f>
        <v>19730</v>
      </c>
      <c r="S26" s="428">
        <f>R26-Q26</f>
        <v>-17</v>
      </c>
      <c r="T26" s="396">
        <f>IF(Q26=0,0,R26/Q26*100)</f>
        <v>99.913910973818815</v>
      </c>
      <c r="U26" s="398"/>
      <c r="V26" s="398">
        <f>V27</f>
        <v>40</v>
      </c>
      <c r="W26" s="407">
        <f>V26-U26</f>
        <v>40</v>
      </c>
      <c r="X26" s="396">
        <f>IF(U26=0,0,V26/U26*100)</f>
        <v>0</v>
      </c>
      <c r="Y26" s="398"/>
      <c r="Z26" s="398">
        <f>Z30</f>
        <v>620</v>
      </c>
      <c r="AA26" s="407">
        <f>Z26-Y26</f>
        <v>620</v>
      </c>
      <c r="AB26" s="396">
        <f>IF(Y26=0,0,Z26/Y26*100)</f>
        <v>0</v>
      </c>
      <c r="AC26" s="407">
        <f>SUM(M26,Q26,U26,Y26)</f>
        <v>19747</v>
      </c>
      <c r="AD26" s="407">
        <f>SUM(N26,R26,V26,Z26)</f>
        <v>24800</v>
      </c>
      <c r="AE26" s="407">
        <f>AD26-AC26</f>
        <v>5053</v>
      </c>
      <c r="AF26" s="396">
        <f>IF(AC26=0,0,AD26/AC26*100)</f>
        <v>125.58869701726844</v>
      </c>
    </row>
    <row r="27" spans="1:32" s="415" customFormat="1" ht="28.5" customHeight="1">
      <c r="A27" s="188"/>
      <c r="B27" s="589" t="s">
        <v>389</v>
      </c>
      <c r="C27" s="590"/>
      <c r="D27" s="590"/>
      <c r="E27" s="590"/>
      <c r="F27" s="590"/>
      <c r="G27" s="590"/>
      <c r="H27" s="590"/>
      <c r="I27" s="590"/>
      <c r="J27" s="590"/>
      <c r="K27" s="590"/>
      <c r="L27" s="591"/>
      <c r="M27" s="395"/>
      <c r="N27" s="397"/>
      <c r="O27" s="395"/>
      <c r="P27" s="396"/>
      <c r="Q27" s="397"/>
      <c r="R27" s="397"/>
      <c r="S27" s="19">
        <f t="shared" ref="S27:S28" si="6">R27-Q27</f>
        <v>0</v>
      </c>
      <c r="T27" s="396"/>
      <c r="U27" s="399"/>
      <c r="V27" s="399">
        <v>40</v>
      </c>
      <c r="W27" s="408">
        <f>V27-U27</f>
        <v>40</v>
      </c>
      <c r="X27" s="396">
        <f>IF(U27=0,0,V27/U27*100)</f>
        <v>0</v>
      </c>
      <c r="Y27" s="398"/>
      <c r="Z27" s="398"/>
      <c r="AA27" s="407"/>
      <c r="AB27" s="396"/>
      <c r="AC27" s="407"/>
      <c r="AD27" s="408">
        <f t="shared" ref="AD27:AD38" si="7">SUM(N27,R27,V27,Z27)</f>
        <v>40</v>
      </c>
      <c r="AE27" s="408">
        <f>AD27-AC27</f>
        <v>40</v>
      </c>
      <c r="AF27" s="396">
        <f>IF(AC27=0,0,AD27/AC27*100)</f>
        <v>0</v>
      </c>
    </row>
    <row r="28" spans="1:32" s="343" customFormat="1" ht="28.5" customHeight="1">
      <c r="A28" s="364"/>
      <c r="B28" s="589" t="s">
        <v>396</v>
      </c>
      <c r="C28" s="590"/>
      <c r="D28" s="590"/>
      <c r="E28" s="590"/>
      <c r="F28" s="590"/>
      <c r="G28" s="590"/>
      <c r="H28" s="590"/>
      <c r="I28" s="590"/>
      <c r="J28" s="590"/>
      <c r="K28" s="590"/>
      <c r="L28" s="591"/>
      <c r="M28" s="365"/>
      <c r="N28" s="441"/>
      <c r="O28" s="395"/>
      <c r="P28" s="366"/>
      <c r="Q28" s="341">
        <v>19747</v>
      </c>
      <c r="R28" s="341">
        <v>19730</v>
      </c>
      <c r="S28" s="19">
        <f t="shared" si="6"/>
        <v>-17</v>
      </c>
      <c r="T28" s="366"/>
      <c r="U28" s="399"/>
      <c r="V28" s="399"/>
      <c r="W28" s="366"/>
      <c r="X28" s="366"/>
      <c r="Y28" s="399"/>
      <c r="Z28" s="399"/>
      <c r="AA28" s="408"/>
      <c r="AB28" s="396">
        <f t="shared" ref="AB28:AB37" si="8">IF(Y28=0,0,Z28/Y28*100)</f>
        <v>0</v>
      </c>
      <c r="AC28" s="408">
        <f t="shared" ref="AC28:AC37" si="9">SUM(M28,Q28,U28,Y28)</f>
        <v>19747</v>
      </c>
      <c r="AD28" s="408">
        <f t="shared" si="7"/>
        <v>19730</v>
      </c>
      <c r="AE28" s="408">
        <f t="shared" ref="AE28:AE39" si="10">AD28-AC28</f>
        <v>-17</v>
      </c>
      <c r="AF28" s="366">
        <f t="shared" ref="AF28:AF39" si="11">IF(AC28=0,0,AD28/AC28*100)</f>
        <v>99.913910973818815</v>
      </c>
    </row>
    <row r="29" spans="1:32" s="444" customFormat="1" ht="28.5" customHeight="1">
      <c r="A29" s="445"/>
      <c r="B29" s="589" t="s">
        <v>439</v>
      </c>
      <c r="C29" s="590"/>
      <c r="D29" s="590"/>
      <c r="E29" s="590"/>
      <c r="F29" s="590"/>
      <c r="G29" s="590"/>
      <c r="H29" s="590"/>
      <c r="I29" s="590"/>
      <c r="J29" s="590"/>
      <c r="K29" s="590"/>
      <c r="L29" s="591"/>
      <c r="M29" s="365"/>
      <c r="N29" s="441">
        <v>4410</v>
      </c>
      <c r="O29" s="441">
        <f t="shared" ref="O29" si="12">N29-M29</f>
        <v>4410</v>
      </c>
      <c r="P29" s="366"/>
      <c r="Q29" s="441"/>
      <c r="R29" s="441"/>
      <c r="S29" s="19"/>
      <c r="T29" s="366"/>
      <c r="U29" s="399"/>
      <c r="V29" s="399"/>
      <c r="W29" s="366"/>
      <c r="X29" s="366"/>
      <c r="Y29" s="399"/>
      <c r="Z29" s="399"/>
      <c r="AA29" s="408"/>
      <c r="AB29" s="396"/>
      <c r="AC29" s="408"/>
      <c r="AD29" s="408">
        <f t="shared" si="7"/>
        <v>4410</v>
      </c>
      <c r="AE29" s="408">
        <f t="shared" si="10"/>
        <v>4410</v>
      </c>
      <c r="AF29" s="366">
        <f t="shared" si="11"/>
        <v>0</v>
      </c>
    </row>
    <row r="30" spans="1:32" s="434" customFormat="1" ht="28.5" customHeight="1">
      <c r="A30" s="435"/>
      <c r="B30" s="589" t="s">
        <v>429</v>
      </c>
      <c r="C30" s="590"/>
      <c r="D30" s="590"/>
      <c r="E30" s="590"/>
      <c r="F30" s="590"/>
      <c r="G30" s="590"/>
      <c r="H30" s="590"/>
      <c r="I30" s="590"/>
      <c r="J30" s="590"/>
      <c r="K30" s="590"/>
      <c r="L30" s="591"/>
      <c r="M30" s="365"/>
      <c r="N30" s="441"/>
      <c r="O30" s="441"/>
      <c r="P30" s="366"/>
      <c r="Q30" s="433"/>
      <c r="R30" s="433"/>
      <c r="S30" s="19"/>
      <c r="T30" s="366"/>
      <c r="U30" s="399"/>
      <c r="V30" s="399"/>
      <c r="W30" s="366"/>
      <c r="X30" s="366"/>
      <c r="Y30" s="399"/>
      <c r="Z30" s="399">
        <v>620</v>
      </c>
      <c r="AA30" s="408">
        <f t="shared" ref="AA30:AA37" si="13">Z30-Y30</f>
        <v>620</v>
      </c>
      <c r="AB30" s="396"/>
      <c r="AC30" s="408">
        <f t="shared" ref="AC30" si="14">SUM(M30,Q30,U30,Y30)</f>
        <v>0</v>
      </c>
      <c r="AD30" s="408">
        <f t="shared" ref="AD30" si="15">SUM(N30,R30,V30,Z30)</f>
        <v>620</v>
      </c>
      <c r="AE30" s="408">
        <f t="shared" ref="AE30" si="16">AD30-AC30</f>
        <v>620</v>
      </c>
      <c r="AF30" s="366">
        <f t="shared" ref="AF30" si="17">IF(AC30=0,0,AD30/AC30*100)</f>
        <v>0</v>
      </c>
    </row>
    <row r="31" spans="1:32" s="343" customFormat="1" ht="28.5" customHeight="1">
      <c r="A31" s="188">
        <v>2</v>
      </c>
      <c r="B31" s="652" t="s">
        <v>281</v>
      </c>
      <c r="C31" s="653"/>
      <c r="D31" s="653"/>
      <c r="E31" s="653"/>
      <c r="F31" s="653"/>
      <c r="G31" s="653"/>
      <c r="H31" s="653"/>
      <c r="I31" s="653"/>
      <c r="J31" s="653"/>
      <c r="K31" s="653"/>
      <c r="L31" s="654"/>
      <c r="M31" s="395"/>
      <c r="N31" s="397"/>
      <c r="O31" s="397"/>
      <c r="P31" s="396"/>
      <c r="Q31" s="397">
        <f>Q32</f>
        <v>0</v>
      </c>
      <c r="R31" s="397">
        <f>R32</f>
        <v>0</v>
      </c>
      <c r="S31" s="395"/>
      <c r="T31" s="396"/>
      <c r="U31" s="398">
        <f>U32+U33</f>
        <v>60</v>
      </c>
      <c r="V31" s="398">
        <f>V32+V33</f>
        <v>468</v>
      </c>
      <c r="W31" s="407">
        <f t="shared" ref="W31:W39" si="18">V31-U31</f>
        <v>408</v>
      </c>
      <c r="X31" s="396">
        <f t="shared" ref="X31:X39" si="19">IF(U31=0,0,V31/U31*100)</f>
        <v>780</v>
      </c>
      <c r="Y31" s="398"/>
      <c r="Z31" s="398"/>
      <c r="AA31" s="407">
        <f t="shared" si="13"/>
        <v>0</v>
      </c>
      <c r="AB31" s="396">
        <f t="shared" si="8"/>
        <v>0</v>
      </c>
      <c r="AC31" s="407">
        <f t="shared" si="9"/>
        <v>60</v>
      </c>
      <c r="AD31" s="407">
        <f t="shared" si="7"/>
        <v>468</v>
      </c>
      <c r="AE31" s="407">
        <f t="shared" si="10"/>
        <v>408</v>
      </c>
      <c r="AF31" s="396">
        <f t="shared" si="11"/>
        <v>780</v>
      </c>
    </row>
    <row r="32" spans="1:32" ht="28.5" customHeight="1">
      <c r="A32" s="189"/>
      <c r="B32" s="589" t="s">
        <v>279</v>
      </c>
      <c r="C32" s="590"/>
      <c r="D32" s="590"/>
      <c r="E32" s="590"/>
      <c r="F32" s="590"/>
      <c r="G32" s="590"/>
      <c r="H32" s="590"/>
      <c r="I32" s="590"/>
      <c r="J32" s="590"/>
      <c r="K32" s="590"/>
      <c r="L32" s="591"/>
      <c r="M32" s="365"/>
      <c r="N32" s="441"/>
      <c r="O32" s="441">
        <f t="shared" ref="O32:O39" si="20">N32-M32</f>
        <v>0</v>
      </c>
      <c r="P32" s="366">
        <f t="shared" ref="P32:P39" si="21">IF(M32=0,0,N32/M32*100)</f>
        <v>0</v>
      </c>
      <c r="Q32" s="341">
        <v>0</v>
      </c>
      <c r="R32" s="341">
        <v>0</v>
      </c>
      <c r="S32" s="365">
        <f t="shared" ref="S32:S39" si="22">R32-Q32</f>
        <v>0</v>
      </c>
      <c r="T32" s="366">
        <f t="shared" ref="T32:T39" si="23">IF(Q32=0,0,R32/Q32*100)</f>
        <v>0</v>
      </c>
      <c r="U32" s="399">
        <v>60</v>
      </c>
      <c r="V32" s="399">
        <v>158</v>
      </c>
      <c r="W32" s="408">
        <f t="shared" si="18"/>
        <v>98</v>
      </c>
      <c r="X32" s="366">
        <f t="shared" si="19"/>
        <v>263.33333333333331</v>
      </c>
      <c r="Y32" s="399"/>
      <c r="Z32" s="399"/>
      <c r="AA32" s="407">
        <f t="shared" si="13"/>
        <v>0</v>
      </c>
      <c r="AB32" s="396">
        <f t="shared" si="8"/>
        <v>0</v>
      </c>
      <c r="AC32" s="408">
        <f t="shared" si="9"/>
        <v>60</v>
      </c>
      <c r="AD32" s="408">
        <f t="shared" si="7"/>
        <v>158</v>
      </c>
      <c r="AE32" s="408">
        <f t="shared" si="10"/>
        <v>98</v>
      </c>
      <c r="AF32" s="366">
        <f t="shared" si="11"/>
        <v>263.33333333333331</v>
      </c>
    </row>
    <row r="33" spans="1:32" s="444" customFormat="1" ht="28.5" customHeight="1">
      <c r="A33" s="445"/>
      <c r="B33" s="589" t="s">
        <v>438</v>
      </c>
      <c r="C33" s="590"/>
      <c r="D33" s="590"/>
      <c r="E33" s="590"/>
      <c r="F33" s="590"/>
      <c r="G33" s="590"/>
      <c r="H33" s="590"/>
      <c r="I33" s="590"/>
      <c r="J33" s="590"/>
      <c r="K33" s="590"/>
      <c r="L33" s="591"/>
      <c r="M33" s="365"/>
      <c r="N33" s="441"/>
      <c r="O33" s="441"/>
      <c r="P33" s="366"/>
      <c r="Q33" s="441"/>
      <c r="R33" s="441"/>
      <c r="S33" s="365"/>
      <c r="T33" s="366"/>
      <c r="U33" s="399"/>
      <c r="V33" s="399">
        <v>310</v>
      </c>
      <c r="W33" s="408"/>
      <c r="X33" s="366"/>
      <c r="Y33" s="399"/>
      <c r="Z33" s="399"/>
      <c r="AA33" s="407"/>
      <c r="AB33" s="396"/>
      <c r="AC33" s="408"/>
      <c r="AD33" s="408">
        <f t="shared" si="7"/>
        <v>310</v>
      </c>
      <c r="AE33" s="408">
        <f t="shared" si="10"/>
        <v>310</v>
      </c>
      <c r="AF33" s="366">
        <f t="shared" si="11"/>
        <v>0</v>
      </c>
    </row>
    <row r="34" spans="1:32" ht="41.25" customHeight="1">
      <c r="A34" s="188">
        <v>3</v>
      </c>
      <c r="B34" s="652" t="s">
        <v>282</v>
      </c>
      <c r="C34" s="655"/>
      <c r="D34" s="655"/>
      <c r="E34" s="655"/>
      <c r="F34" s="655"/>
      <c r="G34" s="655"/>
      <c r="H34" s="655"/>
      <c r="I34" s="655"/>
      <c r="J34" s="655"/>
      <c r="K34" s="655"/>
      <c r="L34" s="656"/>
      <c r="M34" s="395"/>
      <c r="N34" s="397"/>
      <c r="O34" s="397">
        <f t="shared" si="20"/>
        <v>0</v>
      </c>
      <c r="P34" s="396">
        <f t="shared" si="21"/>
        <v>0</v>
      </c>
      <c r="Q34" s="397">
        <f>Q37</f>
        <v>0</v>
      </c>
      <c r="R34" s="397">
        <v>0</v>
      </c>
      <c r="S34" s="395">
        <f t="shared" si="22"/>
        <v>0</v>
      </c>
      <c r="T34" s="396">
        <f t="shared" si="23"/>
        <v>0</v>
      </c>
      <c r="U34" s="398">
        <f>U37</f>
        <v>0</v>
      </c>
      <c r="V34" s="398">
        <f>V35+V36+V37+V38</f>
        <v>2798</v>
      </c>
      <c r="W34" s="407">
        <f t="shared" si="18"/>
        <v>2798</v>
      </c>
      <c r="X34" s="366">
        <f t="shared" si="19"/>
        <v>0</v>
      </c>
      <c r="Y34" s="398"/>
      <c r="Z34" s="398"/>
      <c r="AA34" s="407">
        <f t="shared" si="13"/>
        <v>0</v>
      </c>
      <c r="AB34" s="396">
        <f t="shared" si="8"/>
        <v>0</v>
      </c>
      <c r="AC34" s="407">
        <f t="shared" si="9"/>
        <v>0</v>
      </c>
      <c r="AD34" s="407">
        <f t="shared" si="7"/>
        <v>2798</v>
      </c>
      <c r="AE34" s="407">
        <f t="shared" si="10"/>
        <v>2798</v>
      </c>
      <c r="AF34" s="396">
        <f t="shared" si="11"/>
        <v>0</v>
      </c>
    </row>
    <row r="35" spans="1:32" s="415" customFormat="1" ht="28.5" customHeight="1">
      <c r="A35" s="188"/>
      <c r="B35" s="592" t="s">
        <v>390</v>
      </c>
      <c r="C35" s="593"/>
      <c r="D35" s="593"/>
      <c r="E35" s="593"/>
      <c r="F35" s="593"/>
      <c r="G35" s="593"/>
      <c r="H35" s="593"/>
      <c r="I35" s="593"/>
      <c r="J35" s="593"/>
      <c r="K35" s="593"/>
      <c r="L35" s="594"/>
      <c r="M35" s="395"/>
      <c r="N35" s="397"/>
      <c r="O35" s="397"/>
      <c r="P35" s="396"/>
      <c r="Q35" s="397"/>
      <c r="R35" s="397"/>
      <c r="S35" s="395"/>
      <c r="T35" s="396"/>
      <c r="U35" s="398"/>
      <c r="V35" s="399">
        <v>3</v>
      </c>
      <c r="W35" s="408">
        <f t="shared" si="18"/>
        <v>3</v>
      </c>
      <c r="X35" s="366">
        <f t="shared" si="19"/>
        <v>0</v>
      </c>
      <c r="Y35" s="398"/>
      <c r="Z35" s="398"/>
      <c r="AA35" s="407"/>
      <c r="AB35" s="396"/>
      <c r="AC35" s="407"/>
      <c r="AD35" s="408">
        <f t="shared" si="7"/>
        <v>3</v>
      </c>
      <c r="AE35" s="408">
        <f t="shared" si="10"/>
        <v>3</v>
      </c>
      <c r="AF35" s="396">
        <f t="shared" si="11"/>
        <v>0</v>
      </c>
    </row>
    <row r="36" spans="1:32" s="415" customFormat="1" ht="28.5" customHeight="1">
      <c r="A36" s="188"/>
      <c r="B36" s="592" t="s">
        <v>389</v>
      </c>
      <c r="C36" s="593"/>
      <c r="D36" s="593"/>
      <c r="E36" s="593"/>
      <c r="F36" s="593"/>
      <c r="G36" s="593"/>
      <c r="H36" s="593"/>
      <c r="I36" s="593"/>
      <c r="J36" s="593"/>
      <c r="K36" s="593"/>
      <c r="L36" s="594"/>
      <c r="M36" s="395"/>
      <c r="N36" s="397"/>
      <c r="O36" s="397"/>
      <c r="P36" s="396"/>
      <c r="Q36" s="397"/>
      <c r="R36" s="397"/>
      <c r="S36" s="395"/>
      <c r="T36" s="396"/>
      <c r="U36" s="398"/>
      <c r="V36" s="399">
        <v>8</v>
      </c>
      <c r="W36" s="408">
        <f t="shared" si="18"/>
        <v>8</v>
      </c>
      <c r="X36" s="366">
        <f t="shared" si="19"/>
        <v>0</v>
      </c>
      <c r="Y36" s="398"/>
      <c r="Z36" s="398"/>
      <c r="AA36" s="407"/>
      <c r="AB36" s="396"/>
      <c r="AC36" s="407"/>
      <c r="AD36" s="408">
        <f t="shared" si="7"/>
        <v>8</v>
      </c>
      <c r="AE36" s="408">
        <f t="shared" si="10"/>
        <v>8</v>
      </c>
      <c r="AF36" s="396">
        <f t="shared" si="11"/>
        <v>0</v>
      </c>
    </row>
    <row r="37" spans="1:32" ht="28.5" customHeight="1">
      <c r="A37" s="189"/>
      <c r="B37" s="589" t="s">
        <v>319</v>
      </c>
      <c r="C37" s="590"/>
      <c r="D37" s="590"/>
      <c r="E37" s="590"/>
      <c r="F37" s="590"/>
      <c r="G37" s="590"/>
      <c r="H37" s="590"/>
      <c r="I37" s="590"/>
      <c r="J37" s="590"/>
      <c r="K37" s="590"/>
      <c r="L37" s="591"/>
      <c r="M37" s="365"/>
      <c r="N37" s="441"/>
      <c r="O37" s="441">
        <f t="shared" si="20"/>
        <v>0</v>
      </c>
      <c r="P37" s="366">
        <f t="shared" si="21"/>
        <v>0</v>
      </c>
      <c r="Q37" s="341"/>
      <c r="R37" s="313">
        <v>0</v>
      </c>
      <c r="S37" s="365">
        <f t="shared" si="22"/>
        <v>0</v>
      </c>
      <c r="T37" s="366">
        <f t="shared" si="23"/>
        <v>0</v>
      </c>
      <c r="U37" s="399"/>
      <c r="V37" s="399">
        <v>17</v>
      </c>
      <c r="W37" s="408">
        <f t="shared" si="18"/>
        <v>17</v>
      </c>
      <c r="X37" s="366">
        <f t="shared" si="19"/>
        <v>0</v>
      </c>
      <c r="Y37" s="399"/>
      <c r="Z37" s="399"/>
      <c r="AA37" s="407">
        <f t="shared" si="13"/>
        <v>0</v>
      </c>
      <c r="AB37" s="396">
        <f t="shared" si="8"/>
        <v>0</v>
      </c>
      <c r="AC37" s="408">
        <f t="shared" si="9"/>
        <v>0</v>
      </c>
      <c r="AD37" s="408">
        <f t="shared" si="7"/>
        <v>17</v>
      </c>
      <c r="AE37" s="408">
        <f t="shared" si="10"/>
        <v>17</v>
      </c>
      <c r="AF37" s="366">
        <f t="shared" si="11"/>
        <v>0</v>
      </c>
    </row>
    <row r="38" spans="1:32" s="444" customFormat="1" ht="28.5" customHeight="1">
      <c r="A38" s="445"/>
      <c r="B38" s="589" t="s">
        <v>428</v>
      </c>
      <c r="C38" s="590"/>
      <c r="D38" s="590"/>
      <c r="E38" s="590"/>
      <c r="F38" s="590"/>
      <c r="G38" s="590"/>
      <c r="H38" s="590"/>
      <c r="I38" s="590"/>
      <c r="J38" s="590"/>
      <c r="K38" s="590"/>
      <c r="L38" s="591"/>
      <c r="M38" s="365"/>
      <c r="N38" s="441"/>
      <c r="O38" s="441"/>
      <c r="P38" s="366"/>
      <c r="Q38" s="441"/>
      <c r="R38" s="313"/>
      <c r="S38" s="365"/>
      <c r="T38" s="366"/>
      <c r="U38" s="399"/>
      <c r="V38" s="399">
        <v>2770</v>
      </c>
      <c r="W38" s="408">
        <f t="shared" si="18"/>
        <v>2770</v>
      </c>
      <c r="X38" s="366">
        <f t="shared" si="19"/>
        <v>0</v>
      </c>
      <c r="Y38" s="399"/>
      <c r="Z38" s="399"/>
      <c r="AA38" s="407"/>
      <c r="AB38" s="396"/>
      <c r="AC38" s="408"/>
      <c r="AD38" s="408">
        <f t="shared" si="7"/>
        <v>2770</v>
      </c>
      <c r="AE38" s="408">
        <f t="shared" si="10"/>
        <v>2770</v>
      </c>
      <c r="AF38" s="366">
        <f t="shared" si="11"/>
        <v>0</v>
      </c>
    </row>
    <row r="39" spans="1:32" ht="33.75" customHeight="1">
      <c r="A39" s="649" t="s">
        <v>34</v>
      </c>
      <c r="B39" s="650"/>
      <c r="C39" s="650"/>
      <c r="D39" s="650"/>
      <c r="E39" s="650"/>
      <c r="F39" s="650"/>
      <c r="G39" s="650"/>
      <c r="H39" s="650"/>
      <c r="I39" s="650"/>
      <c r="J39" s="650"/>
      <c r="K39" s="650"/>
      <c r="L39" s="651"/>
      <c r="M39" s="367">
        <f>SUM(M26:M37)</f>
        <v>0</v>
      </c>
      <c r="N39" s="440">
        <f>N26+N31+N34</f>
        <v>4410</v>
      </c>
      <c r="O39" s="440">
        <f t="shared" si="20"/>
        <v>4410</v>
      </c>
      <c r="P39" s="367">
        <f t="shared" si="21"/>
        <v>0</v>
      </c>
      <c r="Q39" s="342">
        <f>Q26+Q31+Q34</f>
        <v>19747</v>
      </c>
      <c r="R39" s="342">
        <f>R26+R31+R34</f>
        <v>19730</v>
      </c>
      <c r="S39" s="17">
        <f t="shared" si="22"/>
        <v>-17</v>
      </c>
      <c r="T39" s="367">
        <f t="shared" si="23"/>
        <v>99.913910973818815</v>
      </c>
      <c r="U39" s="409">
        <f>U26+U31+U34</f>
        <v>60</v>
      </c>
      <c r="V39" s="409">
        <f>V26+V31+V34</f>
        <v>3306</v>
      </c>
      <c r="W39" s="410">
        <f t="shared" si="18"/>
        <v>3246</v>
      </c>
      <c r="X39" s="411">
        <f t="shared" si="19"/>
        <v>5510</v>
      </c>
      <c r="Y39" s="409">
        <f t="shared" ref="Y39" si="24">SUM(Y26:Y37)</f>
        <v>0</v>
      </c>
      <c r="Z39" s="409">
        <f>Z26+Z31+Z34</f>
        <v>620</v>
      </c>
      <c r="AA39" s="410">
        <f t="shared" ref="AA39" si="25">Z39-Y39</f>
        <v>620</v>
      </c>
      <c r="AB39" s="411">
        <f t="shared" ref="AB39" si="26">IF(Y39=0,0,Z39/Y39*100)</f>
        <v>0</v>
      </c>
      <c r="AC39" s="410">
        <f>AC26+AC31+AC34</f>
        <v>19807</v>
      </c>
      <c r="AD39" s="410">
        <f>AD26+AD31+AD34</f>
        <v>28066</v>
      </c>
      <c r="AE39" s="410">
        <f t="shared" si="10"/>
        <v>8259</v>
      </c>
      <c r="AF39" s="411">
        <f t="shared" si="11"/>
        <v>141.69737971424243</v>
      </c>
    </row>
    <row r="40" spans="1:32" ht="34.5" customHeight="1">
      <c r="A40" s="589" t="s">
        <v>35</v>
      </c>
      <c r="B40" s="590"/>
      <c r="C40" s="590"/>
      <c r="D40" s="590"/>
      <c r="E40" s="590"/>
      <c r="F40" s="590"/>
      <c r="G40" s="590"/>
      <c r="H40" s="590"/>
      <c r="I40" s="590"/>
      <c r="J40" s="590"/>
      <c r="K40" s="590"/>
      <c r="L40" s="591"/>
      <c r="M40" s="365">
        <f>IF($AC$39=0,0,M39/$AC$39*100)</f>
        <v>0</v>
      </c>
      <c r="N40" s="365">
        <f>IF($AD$39=0,0,N39/$AD$39*100)</f>
        <v>15.712962303142591</v>
      </c>
      <c r="O40" s="365"/>
      <c r="P40" s="365"/>
      <c r="Q40" s="365">
        <f>IF($AC$39=0,0,Q39/$AC$39*100)</f>
        <v>99.697076791033467</v>
      </c>
      <c r="R40" s="365">
        <f>IF($AD$39=0,0,R39/$AD$39*100)</f>
        <v>70.298581914059724</v>
      </c>
      <c r="S40" s="365"/>
      <c r="T40" s="365"/>
      <c r="U40" s="366">
        <f>IF($AC$39=0,0,U39/$AC$39*100)</f>
        <v>0.30292320896652697</v>
      </c>
      <c r="V40" s="366">
        <f>IF($AD$39=0,0,V39/$AD$39*100)</f>
        <v>11.779377182355875</v>
      </c>
      <c r="W40" s="366"/>
      <c r="X40" s="366"/>
      <c r="Y40" s="366">
        <f>IF($AC$39=0,0,Y39/$AC$39*100)</f>
        <v>0</v>
      </c>
      <c r="Z40" s="366">
        <f>IF($AD$39=0,0,Z39/$AD$39*100)</f>
        <v>2.2090786004418157</v>
      </c>
      <c r="AA40" s="366"/>
      <c r="AB40" s="366"/>
      <c r="AC40" s="366">
        <f>SUM(M40,Q40,U40,Y40)</f>
        <v>100</v>
      </c>
      <c r="AD40" s="366">
        <f>SUM(N40,R40,V40,Z40)</f>
        <v>100</v>
      </c>
      <c r="AE40" s="366"/>
      <c r="AF40" s="366"/>
    </row>
    <row r="41" spans="1:32" ht="15" customHeight="1">
      <c r="A41" s="368"/>
      <c r="B41" s="36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21"/>
      <c r="X41" s="21"/>
      <c r="Y41" s="21"/>
      <c r="Z41" s="21"/>
      <c r="AA41" s="21"/>
      <c r="AB41" s="21"/>
      <c r="AC41" s="21"/>
      <c r="AD41" s="21"/>
      <c r="AE41" s="21"/>
      <c r="AF41" s="21"/>
    </row>
    <row r="42" spans="1:32" s="346" customFormat="1" ht="31.5" customHeight="1">
      <c r="C42" s="346" t="s">
        <v>168</v>
      </c>
    </row>
    <row r="43" spans="1:32" s="371" customFormat="1" ht="2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370"/>
      <c r="L43" s="21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657" t="s">
        <v>161</v>
      </c>
      <c r="AE43" s="657"/>
      <c r="AF43" s="657"/>
    </row>
    <row r="44" spans="1:32" s="372" customFormat="1" ht="34.5" customHeight="1">
      <c r="A44" s="535" t="s">
        <v>32</v>
      </c>
      <c r="B44" s="579" t="s">
        <v>116</v>
      </c>
      <c r="C44" s="581"/>
      <c r="D44" s="547" t="s">
        <v>118</v>
      </c>
      <c r="E44" s="547"/>
      <c r="F44" s="547" t="s">
        <v>82</v>
      </c>
      <c r="G44" s="547"/>
      <c r="H44" s="547" t="s">
        <v>140</v>
      </c>
      <c r="I44" s="547"/>
      <c r="J44" s="547" t="s">
        <v>141</v>
      </c>
      <c r="K44" s="547"/>
      <c r="L44" s="547" t="s">
        <v>402</v>
      </c>
      <c r="M44" s="547"/>
      <c r="N44" s="547"/>
      <c r="O44" s="547"/>
      <c r="P44" s="547"/>
      <c r="Q44" s="547"/>
      <c r="R44" s="547"/>
      <c r="S44" s="547"/>
      <c r="T44" s="547"/>
      <c r="U44" s="547"/>
      <c r="V44" s="547" t="s">
        <v>117</v>
      </c>
      <c r="W44" s="547"/>
      <c r="X44" s="547"/>
      <c r="Y44" s="547"/>
      <c r="Z44" s="547"/>
      <c r="AA44" s="547" t="s">
        <v>142</v>
      </c>
      <c r="AB44" s="547"/>
      <c r="AC44" s="547"/>
      <c r="AD44" s="547"/>
      <c r="AE44" s="547"/>
      <c r="AF44" s="547"/>
    </row>
    <row r="45" spans="1:32" s="372" customFormat="1" ht="36" customHeight="1">
      <c r="A45" s="535"/>
      <c r="B45" s="658"/>
      <c r="C45" s="659"/>
      <c r="D45" s="547"/>
      <c r="E45" s="547"/>
      <c r="F45" s="547"/>
      <c r="G45" s="547"/>
      <c r="H45" s="547"/>
      <c r="I45" s="547"/>
      <c r="J45" s="547"/>
      <c r="K45" s="547"/>
      <c r="L45" s="547" t="s">
        <v>107</v>
      </c>
      <c r="M45" s="547"/>
      <c r="N45" s="547" t="s">
        <v>110</v>
      </c>
      <c r="O45" s="547"/>
      <c r="P45" s="547" t="s">
        <v>111</v>
      </c>
      <c r="Q45" s="547"/>
      <c r="R45" s="547"/>
      <c r="S45" s="547"/>
      <c r="T45" s="547"/>
      <c r="U45" s="547"/>
      <c r="V45" s="547"/>
      <c r="W45" s="547"/>
      <c r="X45" s="547"/>
      <c r="Y45" s="547"/>
      <c r="Z45" s="547"/>
      <c r="AA45" s="547"/>
      <c r="AB45" s="547"/>
      <c r="AC45" s="547"/>
      <c r="AD45" s="547"/>
      <c r="AE45" s="547"/>
      <c r="AF45" s="547"/>
    </row>
    <row r="46" spans="1:32" s="373" customFormat="1" ht="91.5" customHeight="1">
      <c r="A46" s="535"/>
      <c r="B46" s="582"/>
      <c r="C46" s="584"/>
      <c r="D46" s="547"/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 t="s">
        <v>108</v>
      </c>
      <c r="Q46" s="547"/>
      <c r="R46" s="547" t="s">
        <v>109</v>
      </c>
      <c r="S46" s="547"/>
      <c r="T46" s="547" t="s">
        <v>355</v>
      </c>
      <c r="U46" s="547"/>
      <c r="V46" s="547"/>
      <c r="W46" s="547"/>
      <c r="X46" s="547"/>
      <c r="Y46" s="547"/>
      <c r="Z46" s="547"/>
      <c r="AA46" s="547"/>
      <c r="AB46" s="547"/>
      <c r="AC46" s="547"/>
      <c r="AD46" s="547"/>
      <c r="AE46" s="547"/>
      <c r="AF46" s="547"/>
    </row>
    <row r="47" spans="1:32" s="372" customFormat="1" ht="26.25" customHeight="1">
      <c r="A47" s="22">
        <v>1</v>
      </c>
      <c r="B47" s="552">
        <v>2</v>
      </c>
      <c r="C47" s="553"/>
      <c r="D47" s="547">
        <v>3</v>
      </c>
      <c r="E47" s="547"/>
      <c r="F47" s="547">
        <v>4</v>
      </c>
      <c r="G47" s="547"/>
      <c r="H47" s="547">
        <v>5</v>
      </c>
      <c r="I47" s="547"/>
      <c r="J47" s="547">
        <v>6</v>
      </c>
      <c r="K47" s="547"/>
      <c r="L47" s="552">
        <v>7</v>
      </c>
      <c r="M47" s="553"/>
      <c r="N47" s="552">
        <v>8</v>
      </c>
      <c r="O47" s="553"/>
      <c r="P47" s="547">
        <v>9</v>
      </c>
      <c r="Q47" s="547"/>
      <c r="R47" s="535">
        <v>10</v>
      </c>
      <c r="S47" s="535"/>
      <c r="T47" s="547">
        <v>11</v>
      </c>
      <c r="U47" s="547"/>
      <c r="V47" s="547">
        <v>12</v>
      </c>
      <c r="W47" s="547"/>
      <c r="X47" s="547"/>
      <c r="Y47" s="547"/>
      <c r="Z47" s="547"/>
      <c r="AA47" s="547">
        <v>13</v>
      </c>
      <c r="AB47" s="547"/>
      <c r="AC47" s="547"/>
      <c r="AD47" s="547"/>
      <c r="AE47" s="547"/>
      <c r="AF47" s="547"/>
    </row>
    <row r="48" spans="1:32" s="372" customFormat="1" ht="40.5" customHeight="1">
      <c r="A48" s="22">
        <v>1</v>
      </c>
      <c r="B48" s="665"/>
      <c r="C48" s="666"/>
      <c r="D48" s="624"/>
      <c r="E48" s="624"/>
      <c r="F48" s="522"/>
      <c r="G48" s="522"/>
      <c r="H48" s="662" t="s">
        <v>356</v>
      </c>
      <c r="I48" s="662"/>
      <c r="J48" s="662"/>
      <c r="K48" s="662"/>
      <c r="L48" s="660"/>
      <c r="M48" s="661"/>
      <c r="N48" s="660"/>
      <c r="O48" s="661"/>
      <c r="P48" s="662"/>
      <c r="Q48" s="662"/>
      <c r="R48" s="662"/>
      <c r="S48" s="662"/>
      <c r="T48" s="662"/>
      <c r="U48" s="662"/>
      <c r="V48" s="663"/>
      <c r="W48" s="663"/>
      <c r="X48" s="663"/>
      <c r="Y48" s="663"/>
      <c r="Z48" s="663"/>
      <c r="AA48" s="664"/>
      <c r="AB48" s="664"/>
      <c r="AC48" s="664"/>
      <c r="AD48" s="664"/>
      <c r="AE48" s="664"/>
      <c r="AF48" s="664"/>
    </row>
    <row r="49" spans="1:32" s="372" customFormat="1" ht="9.75" hidden="1" customHeight="1">
      <c r="A49" s="374"/>
      <c r="B49" s="668"/>
      <c r="C49" s="669"/>
      <c r="D49" s="624"/>
      <c r="E49" s="624"/>
      <c r="F49" s="522"/>
      <c r="G49" s="522"/>
      <c r="H49" s="522"/>
      <c r="I49" s="522"/>
      <c r="J49" s="522"/>
      <c r="K49" s="522"/>
      <c r="L49" s="516"/>
      <c r="M49" s="518"/>
      <c r="N49" s="516"/>
      <c r="O49" s="518"/>
      <c r="P49" s="522"/>
      <c r="Q49" s="522"/>
      <c r="R49" s="522"/>
      <c r="S49" s="522"/>
      <c r="T49" s="522"/>
      <c r="U49" s="522"/>
      <c r="V49" s="667"/>
      <c r="W49" s="667"/>
      <c r="X49" s="667"/>
      <c r="Y49" s="667"/>
      <c r="Z49" s="667"/>
      <c r="AA49" s="664"/>
      <c r="AB49" s="664"/>
      <c r="AC49" s="664"/>
      <c r="AD49" s="664"/>
      <c r="AE49" s="664"/>
      <c r="AF49" s="664"/>
    </row>
    <row r="50" spans="1:32" s="372" customFormat="1" ht="30" customHeight="1">
      <c r="A50" s="675" t="s">
        <v>34</v>
      </c>
      <c r="B50" s="676"/>
      <c r="C50" s="676"/>
      <c r="D50" s="676"/>
      <c r="E50" s="677"/>
      <c r="F50" s="562">
        <f>SUM(F48:F49)</f>
        <v>0</v>
      </c>
      <c r="G50" s="562"/>
      <c r="H50" s="562">
        <f>SUM(H48:H49)</f>
        <v>0</v>
      </c>
      <c r="I50" s="562"/>
      <c r="J50" s="562">
        <f>SUM(J48:J49)</f>
        <v>0</v>
      </c>
      <c r="K50" s="562"/>
      <c r="L50" s="562"/>
      <c r="M50" s="562"/>
      <c r="N50" s="562"/>
      <c r="O50" s="562"/>
      <c r="P50" s="562"/>
      <c r="Q50" s="562"/>
      <c r="R50" s="562"/>
      <c r="S50" s="562"/>
      <c r="T50" s="562"/>
      <c r="U50" s="562"/>
      <c r="V50" s="672"/>
      <c r="W50" s="672"/>
      <c r="X50" s="672"/>
      <c r="Y50" s="672"/>
      <c r="Z50" s="672"/>
      <c r="AA50" s="568"/>
      <c r="AB50" s="568"/>
      <c r="AC50" s="568"/>
      <c r="AD50" s="568"/>
      <c r="AE50" s="568"/>
      <c r="AF50" s="568"/>
    </row>
    <row r="51" spans="1:32" ht="15" customHeight="1">
      <c r="A51" s="368"/>
      <c r="B51" s="36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3.5" customHeight="1">
      <c r="A52" s="368"/>
      <c r="B52" s="36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1:32" ht="15" customHeight="1">
      <c r="A53" s="368"/>
      <c r="B53" s="36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21"/>
      <c r="X53" s="21"/>
      <c r="Y53" s="21"/>
      <c r="Z53" s="21"/>
      <c r="AA53" s="21"/>
      <c r="AB53" s="21"/>
      <c r="AC53" s="21"/>
      <c r="AD53" s="21"/>
      <c r="AE53" s="21"/>
      <c r="AF53" s="21"/>
    </row>
    <row r="54" spans="1:32" s="378" customFormat="1" ht="22.5" customHeight="1">
      <c r="A54" s="375"/>
      <c r="B54" s="673" t="s">
        <v>292</v>
      </c>
      <c r="C54" s="673"/>
      <c r="D54" s="673"/>
      <c r="E54" s="673"/>
      <c r="F54" s="673"/>
      <c r="G54" s="673"/>
      <c r="H54" s="376"/>
      <c r="I54" s="376"/>
      <c r="J54" s="376"/>
      <c r="K54" s="376"/>
      <c r="L54" s="376"/>
      <c r="M54" s="674" t="s">
        <v>106</v>
      </c>
      <c r="N54" s="674"/>
      <c r="O54" s="674"/>
      <c r="P54" s="674"/>
      <c r="Q54" s="674"/>
      <c r="R54" s="376"/>
      <c r="S54" s="376"/>
      <c r="T54" s="376"/>
      <c r="U54" s="376"/>
      <c r="V54" s="376"/>
      <c r="W54" s="673" t="s">
        <v>379</v>
      </c>
      <c r="X54" s="673"/>
      <c r="Y54" s="673"/>
      <c r="Z54" s="673"/>
      <c r="AA54" s="673"/>
      <c r="AB54" s="377"/>
      <c r="AC54" s="377"/>
      <c r="AD54" s="377"/>
      <c r="AE54" s="377"/>
      <c r="AF54" s="377"/>
    </row>
    <row r="55" spans="1:32" s="307" customFormat="1" ht="20.25" customHeight="1">
      <c r="B55" s="502" t="s">
        <v>45</v>
      </c>
      <c r="C55" s="502"/>
      <c r="D55" s="502"/>
      <c r="E55" s="502"/>
      <c r="F55" s="502"/>
      <c r="G55" s="502"/>
      <c r="H55" s="379"/>
      <c r="I55" s="379"/>
      <c r="J55" s="379"/>
      <c r="K55" s="379"/>
      <c r="L55" s="379"/>
      <c r="M55" s="502" t="s">
        <v>46</v>
      </c>
      <c r="N55" s="502"/>
      <c r="O55" s="502"/>
      <c r="P55" s="502"/>
      <c r="Q55" s="502"/>
      <c r="V55" s="237"/>
      <c r="W55" s="502" t="s">
        <v>69</v>
      </c>
      <c r="X55" s="502"/>
      <c r="Y55" s="502"/>
      <c r="Z55" s="502"/>
      <c r="AA55" s="502"/>
    </row>
    <row r="56" spans="1:32" s="306" customFormat="1">
      <c r="F56" s="38"/>
      <c r="G56" s="38"/>
      <c r="H56" s="38"/>
      <c r="I56" s="38"/>
      <c r="J56" s="38"/>
      <c r="K56" s="38"/>
      <c r="L56" s="38"/>
      <c r="Q56" s="38"/>
      <c r="R56" s="38"/>
      <c r="S56" s="38"/>
      <c r="T56" s="38"/>
      <c r="X56" s="38"/>
      <c r="Y56" s="38"/>
      <c r="Z56" s="38"/>
      <c r="AA56" s="38"/>
    </row>
    <row r="57" spans="1:32">
      <c r="C57" s="380"/>
      <c r="D57" s="380"/>
      <c r="E57" s="380"/>
      <c r="F57" s="380"/>
      <c r="G57" s="380"/>
      <c r="H57" s="380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0"/>
      <c r="V57" s="380"/>
    </row>
    <row r="58" spans="1:32" s="671" customFormat="1" ht="13.2">
      <c r="A58" s="670" t="s">
        <v>162</v>
      </c>
    </row>
    <row r="59" spans="1:32"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0"/>
    </row>
    <row r="60" spans="1:32">
      <c r="C60" s="382"/>
    </row>
    <row r="63" spans="1:32">
      <c r="C63" s="383"/>
    </row>
    <row r="64" spans="1:32">
      <c r="C64" s="383"/>
    </row>
    <row r="65" spans="3:3">
      <c r="C65" s="383"/>
    </row>
    <row r="66" spans="3:3">
      <c r="C66" s="383"/>
    </row>
    <row r="67" spans="3:3">
      <c r="C67" s="383"/>
    </row>
    <row r="68" spans="3:3">
      <c r="C68" s="383"/>
    </row>
    <row r="69" spans="3:3">
      <c r="C69" s="383"/>
    </row>
  </sheetData>
  <sheetProtection algorithmName="SHA-512" hashValue="y6XqTWhMnSaC4tYebIaSPJZHRhPeoUV5SBWMw2FxKUiIu8gsedag96LB4vuCYzLkBJAwVovtvazyEN5+UEIteg==" saltValue="mKvZDc8crMWUaqSB6IBraw==" spinCount="100000" sheet="1" objects="1" scenarios="1" selectLockedCells="1" selectUnlockedCells="1"/>
  <mergeCells count="192">
    <mergeCell ref="B29:L29"/>
    <mergeCell ref="B33:L33"/>
    <mergeCell ref="B38:L38"/>
    <mergeCell ref="B55:G55"/>
    <mergeCell ref="M55:Q55"/>
    <mergeCell ref="W55:AA55"/>
    <mergeCell ref="A58:XFD58"/>
    <mergeCell ref="P50:Q50"/>
    <mergeCell ref="R50:S50"/>
    <mergeCell ref="T50:U50"/>
    <mergeCell ref="V50:Z50"/>
    <mergeCell ref="AA50:AF50"/>
    <mergeCell ref="B54:G54"/>
    <mergeCell ref="M54:Q54"/>
    <mergeCell ref="W54:AA54"/>
    <mergeCell ref="A50:E50"/>
    <mergeCell ref="F50:G50"/>
    <mergeCell ref="H50:I50"/>
    <mergeCell ref="J50:K50"/>
    <mergeCell ref="L50:M50"/>
    <mergeCell ref="N50:O50"/>
    <mergeCell ref="N49:O49"/>
    <mergeCell ref="P49:Q49"/>
    <mergeCell ref="R49:S49"/>
    <mergeCell ref="T49:U49"/>
    <mergeCell ref="V49:Z49"/>
    <mergeCell ref="AA49:AF49"/>
    <mergeCell ref="B49:C49"/>
    <mergeCell ref="D49:E49"/>
    <mergeCell ref="F49:G49"/>
    <mergeCell ref="H49:I49"/>
    <mergeCell ref="J49:K49"/>
    <mergeCell ref="L49:M49"/>
    <mergeCell ref="N48:O48"/>
    <mergeCell ref="P48:Q48"/>
    <mergeCell ref="R48:S48"/>
    <mergeCell ref="T48:U48"/>
    <mergeCell ref="V48:Z48"/>
    <mergeCell ref="AA48:AF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Z47"/>
    <mergeCell ref="AA47:AF47"/>
    <mergeCell ref="B47:C47"/>
    <mergeCell ref="D47:E47"/>
    <mergeCell ref="F47:G47"/>
    <mergeCell ref="H47:I47"/>
    <mergeCell ref="J47:K47"/>
    <mergeCell ref="L47:M47"/>
    <mergeCell ref="L45:M46"/>
    <mergeCell ref="N45:O46"/>
    <mergeCell ref="P45:U45"/>
    <mergeCell ref="P46:Q46"/>
    <mergeCell ref="R46:S46"/>
    <mergeCell ref="T46:U46"/>
    <mergeCell ref="AD43:AF43"/>
    <mergeCell ref="A44:A46"/>
    <mergeCell ref="B44:C46"/>
    <mergeCell ref="D44:E46"/>
    <mergeCell ref="F44:G46"/>
    <mergeCell ref="H44:I46"/>
    <mergeCell ref="J44:K46"/>
    <mergeCell ref="L44:U44"/>
    <mergeCell ref="V44:Z46"/>
    <mergeCell ref="AA44:AF46"/>
    <mergeCell ref="B25:L25"/>
    <mergeCell ref="B26:L26"/>
    <mergeCell ref="B37:L37"/>
    <mergeCell ref="A39:L39"/>
    <mergeCell ref="A40:L40"/>
    <mergeCell ref="Z23:Z24"/>
    <mergeCell ref="AA23:AA24"/>
    <mergeCell ref="AB23:AB24"/>
    <mergeCell ref="AC23:AC24"/>
    <mergeCell ref="T23:T24"/>
    <mergeCell ref="U23:U24"/>
    <mergeCell ref="V23:V24"/>
    <mergeCell ref="W23:W24"/>
    <mergeCell ref="X23:X24"/>
    <mergeCell ref="Y23:Y24"/>
    <mergeCell ref="N23:N24"/>
    <mergeCell ref="O23:O24"/>
    <mergeCell ref="P23:P24"/>
    <mergeCell ref="Q23:Q24"/>
    <mergeCell ref="R23:R24"/>
    <mergeCell ref="S23:S24"/>
    <mergeCell ref="B31:L31"/>
    <mergeCell ref="B34:L34"/>
    <mergeCell ref="B32:L32"/>
    <mergeCell ref="AD21:AF21"/>
    <mergeCell ref="A22:A24"/>
    <mergeCell ref="B22:L24"/>
    <mergeCell ref="M22:P22"/>
    <mergeCell ref="Q22:T22"/>
    <mergeCell ref="U22:X22"/>
    <mergeCell ref="Y22:AB22"/>
    <mergeCell ref="AC22:AF22"/>
    <mergeCell ref="M23:M24"/>
    <mergeCell ref="AF23:AF24"/>
    <mergeCell ref="AD23:AD24"/>
    <mergeCell ref="AE23:AE24"/>
    <mergeCell ref="Z21:AB21"/>
    <mergeCell ref="AA18:AC18"/>
    <mergeCell ref="AD18:AF18"/>
    <mergeCell ref="X16:Z16"/>
    <mergeCell ref="AA16:AC16"/>
    <mergeCell ref="AD16:AF16"/>
    <mergeCell ref="B17:C17"/>
    <mergeCell ref="D17:G17"/>
    <mergeCell ref="H17:O17"/>
    <mergeCell ref="P17:Q17"/>
    <mergeCell ref="R17:T17"/>
    <mergeCell ref="U17:W17"/>
    <mergeCell ref="X17:Z17"/>
    <mergeCell ref="AA15:AC15"/>
    <mergeCell ref="AD15:AF15"/>
    <mergeCell ref="B16:C16"/>
    <mergeCell ref="D16:G16"/>
    <mergeCell ref="H16:O16"/>
    <mergeCell ref="P16:Q16"/>
    <mergeCell ref="R16:T16"/>
    <mergeCell ref="U16:W16"/>
    <mergeCell ref="AA17:AC17"/>
    <mergeCell ref="AD17:AF17"/>
    <mergeCell ref="P13:Q14"/>
    <mergeCell ref="R13:Z13"/>
    <mergeCell ref="A8:Q8"/>
    <mergeCell ref="R8:T8"/>
    <mergeCell ref="U8:W8"/>
    <mergeCell ref="X8:Z8"/>
    <mergeCell ref="AA8:AC8"/>
    <mergeCell ref="AD8:AF8"/>
    <mergeCell ref="AA13:AC14"/>
    <mergeCell ref="AD13:AF14"/>
    <mergeCell ref="R14:T14"/>
    <mergeCell ref="U14:W14"/>
    <mergeCell ref="AA6:AC6"/>
    <mergeCell ref="A13:A14"/>
    <mergeCell ref="B13:C14"/>
    <mergeCell ref="AD1:AF1"/>
    <mergeCell ref="A4:A5"/>
    <mergeCell ref="B4:C5"/>
    <mergeCell ref="D4:F5"/>
    <mergeCell ref="G4:Q5"/>
    <mergeCell ref="R4:Z4"/>
    <mergeCell ref="AA4:AC5"/>
    <mergeCell ref="AD4:AF5"/>
    <mergeCell ref="R5:T5"/>
    <mergeCell ref="U5:W5"/>
    <mergeCell ref="AD6:AF6"/>
    <mergeCell ref="B7:C7"/>
    <mergeCell ref="D7:F7"/>
    <mergeCell ref="G7:Q7"/>
    <mergeCell ref="R7:T7"/>
    <mergeCell ref="U7:W7"/>
    <mergeCell ref="X7:Z7"/>
    <mergeCell ref="AA7:AC7"/>
    <mergeCell ref="AD7:AF7"/>
    <mergeCell ref="D13:G14"/>
    <mergeCell ref="H13:O14"/>
    <mergeCell ref="B30:L30"/>
    <mergeCell ref="B36:L36"/>
    <mergeCell ref="B35:L35"/>
    <mergeCell ref="B27:L27"/>
    <mergeCell ref="B28:L28"/>
    <mergeCell ref="X5:Z5"/>
    <mergeCell ref="B6:C6"/>
    <mergeCell ref="D6:F6"/>
    <mergeCell ref="G6:Q6"/>
    <mergeCell ref="R6:T6"/>
    <mergeCell ref="U6:W6"/>
    <mergeCell ref="X6:Z6"/>
    <mergeCell ref="X14:Z14"/>
    <mergeCell ref="B15:C15"/>
    <mergeCell ref="D15:G15"/>
    <mergeCell ref="H15:O15"/>
    <mergeCell ref="P15:Q15"/>
    <mergeCell ref="R15:T15"/>
    <mergeCell ref="U15:W15"/>
    <mergeCell ref="X15:Z15"/>
    <mergeCell ref="A18:Q18"/>
    <mergeCell ref="R18:T18"/>
    <mergeCell ref="U18:W18"/>
    <mergeCell ref="X18:Z18"/>
  </mergeCells>
  <printOptions horizontalCentered="1"/>
  <pageMargins left="0.59055118110236227" right="0.59055118110236227" top="0.78740157480314965" bottom="0.59055118110236227" header="0" footer="0"/>
  <pageSetup paperSize="9" scale="34" fitToHeight="3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82" zoomScaleNormal="75" zoomScaleSheetLayoutView="82" workbookViewId="0">
      <selection activeCell="A3" sqref="A3:H3"/>
    </sheetView>
  </sheetViews>
  <sheetFormatPr defaultColWidth="9.109375" defaultRowHeight="13.2"/>
  <cols>
    <col min="1" max="1" width="39.44140625" style="135" customWidth="1"/>
    <col min="2" max="2" width="12.88671875" style="135" customWidth="1"/>
    <col min="3" max="3" width="19.6640625" style="135" customWidth="1"/>
    <col min="4" max="4" width="19" style="135" customWidth="1"/>
    <col min="5" max="6" width="18.109375" style="135" customWidth="1"/>
    <col min="7" max="8" width="18.44140625" style="135" customWidth="1"/>
    <col min="9" max="16384" width="9.109375" style="135"/>
  </cols>
  <sheetData>
    <row r="2" spans="1:8" ht="31.5" customHeight="1">
      <c r="G2" s="684" t="s">
        <v>173</v>
      </c>
      <c r="H2" s="684"/>
    </row>
    <row r="3" spans="1:8" ht="32.25" customHeight="1">
      <c r="A3" s="557" t="s">
        <v>435</v>
      </c>
      <c r="B3" s="557"/>
      <c r="C3" s="557"/>
      <c r="D3" s="557"/>
      <c r="E3" s="557"/>
      <c r="F3" s="557"/>
      <c r="G3" s="557"/>
      <c r="H3" s="557"/>
    </row>
    <row r="4" spans="1:8" ht="28.5" customHeight="1">
      <c r="A4" s="685" t="s">
        <v>229</v>
      </c>
      <c r="B4" s="685"/>
      <c r="C4" s="685"/>
      <c r="D4" s="685"/>
      <c r="E4" s="685"/>
      <c r="F4" s="685"/>
      <c r="G4" s="685"/>
      <c r="H4" s="685"/>
    </row>
    <row r="5" spans="1:8" ht="45.75" customHeight="1">
      <c r="A5" s="686" t="s">
        <v>102</v>
      </c>
      <c r="B5" s="483" t="s">
        <v>7</v>
      </c>
      <c r="C5" s="483" t="s">
        <v>188</v>
      </c>
      <c r="D5" s="483"/>
      <c r="E5" s="481" t="s">
        <v>402</v>
      </c>
      <c r="F5" s="481"/>
      <c r="G5" s="481"/>
      <c r="H5" s="481"/>
    </row>
    <row r="6" spans="1:8" ht="65.25" customHeight="1">
      <c r="A6" s="687"/>
      <c r="B6" s="483"/>
      <c r="C6" s="437" t="s">
        <v>403</v>
      </c>
      <c r="D6" s="437" t="s">
        <v>404</v>
      </c>
      <c r="E6" s="414" t="s">
        <v>96</v>
      </c>
      <c r="F6" s="414" t="s">
        <v>92</v>
      </c>
      <c r="G6" s="96" t="s">
        <v>99</v>
      </c>
      <c r="H6" s="96" t="s">
        <v>100</v>
      </c>
    </row>
    <row r="7" spans="1:8" ht="30" customHeight="1">
      <c r="A7" s="136">
        <v>1</v>
      </c>
      <c r="B7" s="414">
        <v>2</v>
      </c>
      <c r="C7" s="136">
        <v>3</v>
      </c>
      <c r="D7" s="414">
        <v>4</v>
      </c>
      <c r="E7" s="136">
        <v>5</v>
      </c>
      <c r="F7" s="414">
        <v>6</v>
      </c>
      <c r="G7" s="136">
        <v>7</v>
      </c>
      <c r="H7" s="414">
        <v>8</v>
      </c>
    </row>
    <row r="8" spans="1:8" ht="28.5" customHeight="1">
      <c r="A8" s="678" t="s">
        <v>213</v>
      </c>
      <c r="B8" s="679"/>
      <c r="C8" s="679"/>
      <c r="D8" s="679"/>
      <c r="E8" s="679"/>
      <c r="F8" s="679"/>
      <c r="G8" s="679"/>
      <c r="H8" s="680"/>
    </row>
    <row r="9" spans="1:8" ht="59.25" customHeight="1">
      <c r="A9" s="137" t="s">
        <v>312</v>
      </c>
      <c r="B9" s="275">
        <v>6000</v>
      </c>
      <c r="C9" s="122">
        <f>SUM(C11:C12)</f>
        <v>0</v>
      </c>
      <c r="D9" s="122">
        <f>SUM(D11:D12)</f>
        <v>0</v>
      </c>
      <c r="E9" s="101">
        <f>SUM(E11:E12)</f>
        <v>23697</v>
      </c>
      <c r="F9" s="101">
        <f>SUM(F11:F12)</f>
        <v>23676</v>
      </c>
      <c r="G9" s="101">
        <f>F9-E9</f>
        <v>-21</v>
      </c>
      <c r="H9" s="139">
        <f>(F9/E9)*100</f>
        <v>99.911381187492083</v>
      </c>
    </row>
    <row r="10" spans="1:8" ht="39.75" customHeight="1">
      <c r="A10" s="681" t="s">
        <v>164</v>
      </c>
      <c r="B10" s="682"/>
      <c r="C10" s="682"/>
      <c r="D10" s="682"/>
      <c r="E10" s="682"/>
      <c r="F10" s="682"/>
      <c r="G10" s="682"/>
      <c r="H10" s="683"/>
    </row>
    <row r="11" spans="1:8" ht="81" customHeight="1">
      <c r="A11" s="107" t="s">
        <v>165</v>
      </c>
      <c r="B11" s="138">
        <v>6010</v>
      </c>
      <c r="C11" s="123"/>
      <c r="D11" s="123"/>
      <c r="E11" s="105">
        <v>23697</v>
      </c>
      <c r="F11" s="105">
        <f>'Розшифровка до Статутного'!E7</f>
        <v>23676</v>
      </c>
      <c r="G11" s="105">
        <f>F11-E11</f>
        <v>-21</v>
      </c>
      <c r="H11" s="140">
        <f>(F11/E11)*100</f>
        <v>99.911381187492083</v>
      </c>
    </row>
    <row r="12" spans="1:8" ht="63.75" customHeight="1">
      <c r="A12" s="107" t="s">
        <v>166</v>
      </c>
      <c r="B12" s="141">
        <v>6020</v>
      </c>
      <c r="C12" s="123"/>
      <c r="D12" s="123"/>
      <c r="E12" s="123"/>
      <c r="F12" s="123"/>
      <c r="G12" s="123"/>
      <c r="H12" s="140"/>
    </row>
    <row r="13" spans="1:8" ht="35.25" customHeight="1">
      <c r="A13" s="142"/>
      <c r="B13" s="143"/>
      <c r="C13" s="144"/>
      <c r="D13" s="144"/>
      <c r="E13" s="144"/>
      <c r="F13" s="144"/>
      <c r="G13" s="144"/>
      <c r="H13" s="145"/>
    </row>
    <row r="14" spans="1:8" s="276" customFormat="1" ht="41.25" customHeight="1">
      <c r="A14" s="256" t="s">
        <v>292</v>
      </c>
      <c r="B14" s="257"/>
      <c r="C14" s="503" t="s">
        <v>90</v>
      </c>
      <c r="D14" s="503"/>
      <c r="E14" s="258"/>
      <c r="F14" s="479" t="s">
        <v>379</v>
      </c>
      <c r="G14" s="479"/>
      <c r="H14" s="479"/>
    </row>
    <row r="15" spans="1:8" s="277" customFormat="1" ht="15.6">
      <c r="A15" s="220" t="s">
        <v>45</v>
      </c>
      <c r="B15" s="221"/>
      <c r="C15" s="475" t="s">
        <v>46</v>
      </c>
      <c r="D15" s="475"/>
      <c r="E15" s="221"/>
      <c r="F15" s="476" t="s">
        <v>115</v>
      </c>
      <c r="G15" s="476"/>
      <c r="H15" s="476"/>
    </row>
    <row r="16" spans="1:8">
      <c r="A16" s="146"/>
      <c r="B16" s="146"/>
      <c r="C16" s="146"/>
      <c r="D16" s="146"/>
      <c r="E16" s="146"/>
      <c r="F16" s="146"/>
      <c r="G16" s="146"/>
      <c r="H16" s="146"/>
    </row>
    <row r="17" spans="1:8">
      <c r="A17" s="146"/>
      <c r="B17" s="146"/>
      <c r="C17" s="146"/>
      <c r="D17" s="146"/>
      <c r="E17" s="146"/>
      <c r="F17" s="146"/>
      <c r="G17" s="146"/>
      <c r="H17" s="146"/>
    </row>
    <row r="18" spans="1:8" ht="3" customHeight="1">
      <c r="A18" s="146"/>
      <c r="B18" s="146"/>
      <c r="C18" s="146"/>
      <c r="D18" s="146"/>
      <c r="E18" s="146"/>
      <c r="F18" s="146"/>
      <c r="G18" s="146"/>
      <c r="H18" s="146"/>
    </row>
  </sheetData>
  <sheetProtection algorithmName="SHA-512" hashValue="UIpnuhtcNzVGbUa9F0A45a9vjdfa666KWaj2JIV1AGJgJuV4UFyxtfAEpBhJjkKS8+4fS3m+TikrDFaQaWKDiQ==" saltValue="OfAUT4ki69RzcmqPe69oUA==" spinCount="100000" sheet="1" objects="1" scenarios="1" selectLockedCells="1" selectUnlockedCells="1"/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Аналіз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Аналіз!Область_печати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2023-12-19T14:33:56Z</cp:lastPrinted>
  <dcterms:created xsi:type="dcterms:W3CDTF">2003-03-13T16:00:22Z</dcterms:created>
  <dcterms:modified xsi:type="dcterms:W3CDTF">2026-01-22T12:24:36Z</dcterms:modified>
</cp:coreProperties>
</file>